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426"/>
  <workbookPr/>
  <mc:AlternateContent xmlns:mc="http://schemas.openxmlformats.org/markup-compatibility/2006">
    <mc:Choice Requires="x15">
      <x15ac:absPath xmlns:x15ac="http://schemas.microsoft.com/office/spreadsheetml/2010/11/ac" url="/Users/phlindert/Desktop/Lindert PP≠ xl files for gpih/"/>
    </mc:Choice>
  </mc:AlternateContent>
  <bookViews>
    <workbookView xWindow="800" yWindow="2140" windowWidth="22400" windowHeight="14920" activeTab="5"/>
  </bookViews>
  <sheets>
    <sheet name="Prices list &amp; notes" sheetId="3" r:id="rId1"/>
    <sheet name="Allen &amp;c Fig's 2-6" sheetId="1" r:id="rId2"/>
    <sheet name="Beijing p's 1738-1923" sheetId="2" r:id="rId3"/>
    <sheet name="Bundles, alternative" sheetId="4" r:id="rId4"/>
    <sheet name="Broadberry &amp;c 1840 China v GB" sheetId="6" r:id="rId5"/>
    <sheet name="China v Britain 1840, 1885" sheetId="7" r:id="rId6"/>
  </sheets>
  <calcPr calcId="150001" iterateDelta="1E-4"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AY45" i="7" l="1"/>
  <c r="AY47" i="7"/>
  <c r="AY15" i="7"/>
  <c r="AY21" i="7"/>
  <c r="AY22" i="7"/>
  <c r="AY26" i="7"/>
  <c r="AY31" i="7"/>
  <c r="AY32" i="7"/>
  <c r="AY34" i="7"/>
  <c r="AY35" i="7"/>
  <c r="AY42" i="7"/>
  <c r="AY48" i="7"/>
  <c r="BA45" i="7"/>
  <c r="BA47" i="7"/>
  <c r="V13" i="7"/>
  <c r="BA13" i="7"/>
  <c r="V21" i="7"/>
  <c r="BA21" i="7"/>
  <c r="V22" i="7"/>
  <c r="BA22" i="7"/>
  <c r="V28" i="7"/>
  <c r="BA28" i="7"/>
  <c r="BA31" i="7"/>
  <c r="BA32" i="7"/>
  <c r="AZ34" i="7"/>
  <c r="BA34" i="7"/>
  <c r="AH35" i="7"/>
  <c r="AZ35" i="7"/>
  <c r="BA35" i="7"/>
  <c r="V37" i="7"/>
  <c r="BA37" i="7"/>
  <c r="BA42" i="7"/>
  <c r="BA48" i="7"/>
  <c r="BB48" i="7"/>
  <c r="BH65" i="7"/>
  <c r="BR48" i="7"/>
  <c r="BF37" i="7"/>
  <c r="BL37" i="7"/>
  <c r="BR37" i="7"/>
  <c r="BS37" i="7"/>
  <c r="BF35" i="7"/>
  <c r="BL35" i="7"/>
  <c r="BR35" i="7"/>
  <c r="BS35" i="7"/>
  <c r="BF34" i="7"/>
  <c r="BL34" i="7"/>
  <c r="BR34" i="7"/>
  <c r="BS34" i="7"/>
  <c r="BF32" i="7"/>
  <c r="BL32" i="7"/>
  <c r="BR32" i="7"/>
  <c r="BS32" i="7"/>
  <c r="BL31" i="7"/>
  <c r="BR31" i="7"/>
  <c r="BS31" i="7"/>
  <c r="BF28" i="7"/>
  <c r="BL28" i="7"/>
  <c r="BR28" i="7"/>
  <c r="BS28" i="7"/>
  <c r="BF22" i="7"/>
  <c r="BL22" i="7"/>
  <c r="BR22" i="7"/>
  <c r="BS22" i="7"/>
  <c r="BF21" i="7"/>
  <c r="BL21" i="7"/>
  <c r="BR21" i="7"/>
  <c r="BS21" i="7"/>
  <c r="BF13" i="7"/>
  <c r="BL13" i="7"/>
  <c r="BR13" i="7"/>
  <c r="BS13" i="7"/>
  <c r="BJ36" i="7"/>
  <c r="BP36" i="7"/>
  <c r="BQ36" i="7"/>
  <c r="BJ35" i="7"/>
  <c r="BP35" i="7"/>
  <c r="BQ35" i="7"/>
  <c r="BJ34" i="7"/>
  <c r="BP34" i="7"/>
  <c r="BQ34" i="7"/>
  <c r="BJ32" i="7"/>
  <c r="BP32" i="7"/>
  <c r="BQ32" i="7"/>
  <c r="BJ31" i="7"/>
  <c r="BP31" i="7"/>
  <c r="BQ31" i="7"/>
  <c r="BJ26" i="7"/>
  <c r="BP26" i="7"/>
  <c r="BQ26" i="7"/>
  <c r="BJ22" i="7"/>
  <c r="BP22" i="7"/>
  <c r="BQ22" i="7"/>
  <c r="BJ21" i="7"/>
  <c r="BP21" i="7"/>
  <c r="BQ21" i="7"/>
  <c r="BP18" i="7"/>
  <c r="Q18" i="7"/>
  <c r="BQ18" i="7"/>
  <c r="BP10" i="7"/>
  <c r="Q10" i="7"/>
  <c r="BQ10" i="7"/>
  <c r="BQ45" i="7"/>
  <c r="BQ47" i="7"/>
  <c r="BQ42" i="7"/>
  <c r="BQ48" i="7"/>
  <c r="BS45" i="7"/>
  <c r="BS47" i="7"/>
  <c r="BS42" i="7"/>
  <c r="BS48" i="7"/>
  <c r="BT48" i="7"/>
  <c r="BJ48" i="7"/>
  <c r="BP48" i="7"/>
  <c r="BT47" i="7"/>
  <c r="BJ47" i="7"/>
  <c r="BP47" i="7"/>
  <c r="BJ46" i="7"/>
  <c r="BP46" i="7"/>
  <c r="BJ45" i="7"/>
  <c r="BP45" i="7"/>
  <c r="BJ44" i="7"/>
  <c r="BP44" i="7"/>
  <c r="BT42" i="7"/>
  <c r="BN41" i="7"/>
  <c r="BT41" i="7"/>
  <c r="BM41" i="7"/>
  <c r="BS41" i="7"/>
  <c r="BK41" i="7"/>
  <c r="BQ41" i="7"/>
  <c r="BJ41" i="7"/>
  <c r="BP41" i="7"/>
  <c r="AG45" i="7"/>
  <c r="AG47" i="7"/>
  <c r="AM47" i="7"/>
  <c r="AS47" i="7"/>
  <c r="AR10" i="7"/>
  <c r="AS10" i="7"/>
  <c r="AR18" i="7"/>
  <c r="AS18" i="7"/>
  <c r="AL21" i="7"/>
  <c r="AR21" i="7"/>
  <c r="AS21" i="7"/>
  <c r="AL22" i="7"/>
  <c r="AR22" i="7"/>
  <c r="AS22" i="7"/>
  <c r="AL31" i="7"/>
  <c r="AR31" i="7"/>
  <c r="AS31" i="7"/>
  <c r="AL32" i="7"/>
  <c r="AR32" i="7"/>
  <c r="AS32" i="7"/>
  <c r="AL34" i="7"/>
  <c r="AR34" i="7"/>
  <c r="AS34" i="7"/>
  <c r="AL35" i="7"/>
  <c r="AR35" i="7"/>
  <c r="AS35" i="7"/>
  <c r="AS42" i="7"/>
  <c r="AS48" i="7"/>
  <c r="AI45" i="7"/>
  <c r="AI47" i="7"/>
  <c r="AH13" i="7"/>
  <c r="AI13" i="7"/>
  <c r="AH21" i="7"/>
  <c r="AI21" i="7"/>
  <c r="AH22" i="7"/>
  <c r="AI22" i="7"/>
  <c r="AH28" i="7"/>
  <c r="AI28" i="7"/>
  <c r="AI31" i="7"/>
  <c r="AH32" i="7"/>
  <c r="AI32" i="7"/>
  <c r="AI34" i="7"/>
  <c r="AI35" i="7"/>
  <c r="AH37" i="7"/>
  <c r="AI37" i="7"/>
  <c r="AI42" i="7"/>
  <c r="AI48" i="7"/>
  <c r="AO48" i="7"/>
  <c r="AU48" i="7"/>
  <c r="AV48" i="7"/>
  <c r="AN48" i="7"/>
  <c r="AT48" i="7"/>
  <c r="AL48" i="7"/>
  <c r="AR48" i="7"/>
  <c r="AO47" i="7"/>
  <c r="AU47" i="7"/>
  <c r="AV47" i="7"/>
  <c r="AN47" i="7"/>
  <c r="AT47" i="7"/>
  <c r="AL47" i="7"/>
  <c r="AR47" i="7"/>
  <c r="AO46" i="7"/>
  <c r="AU46" i="7"/>
  <c r="AN46" i="7"/>
  <c r="AT46" i="7"/>
  <c r="AM46" i="7"/>
  <c r="AS46" i="7"/>
  <c r="AL46" i="7"/>
  <c r="AR46" i="7"/>
  <c r="AO45" i="7"/>
  <c r="AU45" i="7"/>
  <c r="AN45" i="7"/>
  <c r="AT45" i="7"/>
  <c r="AS45" i="7"/>
  <c r="AL45" i="7"/>
  <c r="AR45" i="7"/>
  <c r="AO44" i="7"/>
  <c r="AU44" i="7"/>
  <c r="AN44" i="7"/>
  <c r="AT44" i="7"/>
  <c r="AJ35" i="7"/>
  <c r="AP35" i="7"/>
  <c r="AV35" i="7"/>
  <c r="AJ34" i="7"/>
  <c r="AP34" i="7"/>
  <c r="AV34" i="7"/>
  <c r="AJ32" i="7"/>
  <c r="AP32" i="7"/>
  <c r="AV32" i="7"/>
  <c r="AJ31" i="7"/>
  <c r="AP31" i="7"/>
  <c r="AV31" i="7"/>
  <c r="AJ22" i="7"/>
  <c r="AP22" i="7"/>
  <c r="AV22" i="7"/>
  <c r="AJ21" i="7"/>
  <c r="AP21" i="7"/>
  <c r="AV21" i="7"/>
  <c r="AN37" i="7"/>
  <c r="AT37" i="7"/>
  <c r="AO37" i="7"/>
  <c r="AU37" i="7"/>
  <c r="AO13" i="7"/>
  <c r="AU13" i="7"/>
  <c r="AO21" i="7"/>
  <c r="AU21" i="7"/>
  <c r="AO22" i="7"/>
  <c r="AU22" i="7"/>
  <c r="AO28" i="7"/>
  <c r="AU28" i="7"/>
  <c r="AO31" i="7"/>
  <c r="AU31" i="7"/>
  <c r="AO32" i="7"/>
  <c r="AU32" i="7"/>
  <c r="AO34" i="7"/>
  <c r="AU34" i="7"/>
  <c r="AO35" i="7"/>
  <c r="AU35" i="7"/>
  <c r="AU42" i="7"/>
  <c r="AV42" i="7"/>
  <c r="AP41" i="7"/>
  <c r="AV41" i="7"/>
  <c r="AO41" i="7"/>
  <c r="AU41" i="7"/>
  <c r="AM38" i="7"/>
  <c r="AS38" i="7"/>
  <c r="AU36" i="7"/>
  <c r="AT36" i="7"/>
  <c r="AN35" i="7"/>
  <c r="AT35" i="7"/>
  <c r="AN34" i="7"/>
  <c r="AT34" i="7"/>
  <c r="AN32" i="7"/>
  <c r="AT32" i="7"/>
  <c r="AN31" i="7"/>
  <c r="AT31" i="7"/>
  <c r="AN28" i="7"/>
  <c r="AT28" i="7"/>
  <c r="AN22" i="7"/>
  <c r="AT22" i="7"/>
  <c r="AN21" i="7"/>
  <c r="AT21" i="7"/>
  <c r="AN13" i="7"/>
  <c r="AT13" i="7"/>
  <c r="AM41" i="7"/>
  <c r="AS41" i="7"/>
  <c r="AL36" i="7"/>
  <c r="AR36" i="7"/>
  <c r="AS36" i="7"/>
  <c r="S18" i="7"/>
  <c r="S10" i="7"/>
  <c r="O21" i="7"/>
  <c r="S21" i="7"/>
  <c r="O22" i="7"/>
  <c r="S22" i="7"/>
  <c r="N26" i="7"/>
  <c r="R26" i="7"/>
  <c r="N22" i="7"/>
  <c r="R22" i="7"/>
  <c r="N21" i="7"/>
  <c r="R21" i="7"/>
  <c r="S26" i="7"/>
  <c r="S39" i="7"/>
  <c r="R39" i="7"/>
  <c r="AM45" i="7"/>
  <c r="AA45" i="7"/>
  <c r="BG13" i="7"/>
  <c r="BM13" i="7"/>
  <c r="BG21" i="7"/>
  <c r="BM21" i="7"/>
  <c r="BG22" i="7"/>
  <c r="BM22" i="7"/>
  <c r="BG28" i="7"/>
  <c r="BM28" i="7"/>
  <c r="BG31" i="7"/>
  <c r="BM31" i="7"/>
  <c r="BG32" i="7"/>
  <c r="BM32" i="7"/>
  <c r="BG34" i="7"/>
  <c r="BM34" i="7"/>
  <c r="BG35" i="7"/>
  <c r="BM35" i="7"/>
  <c r="BG37" i="7"/>
  <c r="BM37" i="7"/>
  <c r="BM42" i="7"/>
  <c r="BG42" i="7"/>
  <c r="O11" i="4"/>
  <c r="M10" i="7"/>
  <c r="BK10" i="7"/>
  <c r="BE21" i="7"/>
  <c r="BK21" i="7"/>
  <c r="BE22" i="7"/>
  <c r="BK22" i="7"/>
  <c r="BE26" i="7"/>
  <c r="BK26" i="7"/>
  <c r="BE31" i="7"/>
  <c r="BK31" i="7"/>
  <c r="BE32" i="7"/>
  <c r="BK32" i="7"/>
  <c r="BE34" i="7"/>
  <c r="BK34" i="7"/>
  <c r="BE35" i="7"/>
  <c r="BK35" i="7"/>
  <c r="BK42" i="7"/>
  <c r="BE18" i="7"/>
  <c r="BE42" i="7"/>
  <c r="X37" i="7"/>
  <c r="W37" i="7"/>
  <c r="X28" i="7"/>
  <c r="W28" i="7"/>
  <c r="X22" i="7"/>
  <c r="W22" i="7"/>
  <c r="X21" i="7"/>
  <c r="W21" i="7"/>
  <c r="X13" i="7"/>
  <c r="W13" i="7"/>
  <c r="X39" i="7"/>
  <c r="W39" i="7"/>
  <c r="BE36" i="7"/>
  <c r="BK36" i="7"/>
  <c r="BN42" i="7"/>
  <c r="BK45" i="7"/>
  <c r="BK47" i="7"/>
  <c r="BK48" i="7"/>
  <c r="BM45" i="7"/>
  <c r="BM47" i="7"/>
  <c r="BM48" i="7"/>
  <c r="BN48" i="7"/>
  <c r="BN47" i="7"/>
  <c r="AM10" i="7"/>
  <c r="AG21" i="7"/>
  <c r="AM21" i="7"/>
  <c r="AG22" i="7"/>
  <c r="AM22" i="7"/>
  <c r="AG26" i="7"/>
  <c r="AM26" i="7"/>
  <c r="AG31" i="7"/>
  <c r="AM31" i="7"/>
  <c r="AG32" i="7"/>
  <c r="AM32" i="7"/>
  <c r="AG34" i="7"/>
  <c r="AM34" i="7"/>
  <c r="AG35" i="7"/>
  <c r="AM35" i="7"/>
  <c r="AM42" i="7"/>
  <c r="AM48" i="7"/>
  <c r="AP48" i="7"/>
  <c r="AP47" i="7"/>
  <c r="AO42" i="7"/>
  <c r="AP42" i="7"/>
  <c r="AF38" i="4"/>
  <c r="AL26" i="7"/>
  <c r="AG36" i="7"/>
  <c r="AM36" i="7"/>
  <c r="AL37" i="7"/>
  <c r="AM37" i="7"/>
  <c r="AL41" i="7"/>
  <c r="AH33" i="7"/>
  <c r="AN33" i="7"/>
  <c r="R11" i="4"/>
  <c r="O10" i="7"/>
  <c r="O26" i="7"/>
  <c r="O39" i="7"/>
  <c r="N10" i="7"/>
  <c r="N39" i="7"/>
  <c r="B54" i="4"/>
  <c r="Q39" i="4"/>
  <c r="R39" i="4"/>
  <c r="BH35" i="7"/>
  <c r="BH34" i="7"/>
  <c r="BH32" i="7"/>
  <c r="BH31" i="7"/>
  <c r="BH22" i="7"/>
  <c r="BH21" i="7"/>
  <c r="BB35" i="7"/>
  <c r="BB34" i="7"/>
  <c r="BB32" i="7"/>
  <c r="BB31" i="7"/>
  <c r="BB22" i="7"/>
  <c r="BB21" i="7"/>
  <c r="AD35" i="7"/>
  <c r="AD34" i="7"/>
  <c r="AD32" i="7"/>
  <c r="AD31" i="7"/>
  <c r="AD22" i="7"/>
  <c r="AD21" i="7"/>
  <c r="AZ59" i="7"/>
  <c r="AZ63" i="7"/>
  <c r="AZ64" i="7"/>
  <c r="AC34" i="7"/>
  <c r="AC31" i="7"/>
  <c r="AA31" i="7"/>
  <c r="AC32" i="7"/>
  <c r="AC35" i="7"/>
  <c r="AC37" i="7"/>
  <c r="AC13" i="7"/>
  <c r="AC21" i="7"/>
  <c r="AC22" i="7"/>
  <c r="AC28" i="7"/>
  <c r="AC42" i="7"/>
  <c r="AA32" i="7"/>
  <c r="AA34" i="7"/>
  <c r="AA35" i="7"/>
  <c r="AA15" i="7"/>
  <c r="AA21" i="7"/>
  <c r="AA22" i="7"/>
  <c r="AA26" i="7"/>
  <c r="AA42" i="7"/>
  <c r="G13" i="7"/>
  <c r="I13" i="7"/>
  <c r="X38" i="7"/>
  <c r="W38" i="7"/>
  <c r="AY36" i="7"/>
  <c r="AA36" i="7"/>
  <c r="AG33" i="7"/>
  <c r="AG18" i="7"/>
  <c r="AG42" i="7"/>
  <c r="C207" i="2"/>
  <c r="D207" i="2"/>
  <c r="E207" i="2"/>
  <c r="F207" i="2"/>
  <c r="G207" i="2"/>
  <c r="H207" i="2"/>
  <c r="I207" i="2"/>
  <c r="J207" i="2"/>
  <c r="K207" i="2"/>
  <c r="L207" i="2"/>
  <c r="M207" i="2"/>
  <c r="N207" i="2"/>
  <c r="O207" i="2"/>
  <c r="P207" i="2"/>
  <c r="Q207" i="2"/>
  <c r="R207" i="2"/>
  <c r="B207" i="2"/>
  <c r="C206" i="2"/>
  <c r="D206" i="2"/>
  <c r="E206" i="2"/>
  <c r="F206" i="2"/>
  <c r="G206" i="2"/>
  <c r="H206" i="2"/>
  <c r="I206" i="2"/>
  <c r="J206" i="2"/>
  <c r="K206" i="2"/>
  <c r="L206" i="2"/>
  <c r="M206" i="2"/>
  <c r="N206" i="2"/>
  <c r="O206" i="2"/>
  <c r="P206" i="2"/>
  <c r="Q206" i="2"/>
  <c r="R206" i="2"/>
  <c r="B206" i="2"/>
  <c r="BG45" i="7"/>
  <c r="AC45" i="7"/>
  <c r="BE45" i="7"/>
  <c r="BE47" i="7"/>
  <c r="BE48" i="7"/>
  <c r="BG47" i="7"/>
  <c r="BG48" i="7"/>
  <c r="BH48" i="7"/>
  <c r="BH47" i="7"/>
  <c r="BB47" i="7"/>
  <c r="BH42" i="7"/>
  <c r="BB42" i="7"/>
  <c r="F20" i="7"/>
  <c r="G20" i="7"/>
  <c r="K39" i="7"/>
  <c r="J39" i="7"/>
  <c r="G17" i="7"/>
  <c r="G23" i="7"/>
  <c r="G24" i="7"/>
  <c r="G25" i="7"/>
  <c r="G10" i="7"/>
  <c r="G11" i="7"/>
  <c r="G12" i="7"/>
  <c r="G14" i="7"/>
  <c r="E15" i="7"/>
  <c r="G16" i="7"/>
  <c r="G27" i="7"/>
  <c r="G28" i="7"/>
  <c r="G29" i="7"/>
  <c r="G30" i="7"/>
  <c r="G37" i="7"/>
  <c r="G9" i="7"/>
  <c r="G19" i="7"/>
  <c r="G39" i="7"/>
  <c r="F17" i="7"/>
  <c r="F23" i="7"/>
  <c r="F24" i="7"/>
  <c r="F25" i="7"/>
  <c r="F10" i="7"/>
  <c r="F11" i="7"/>
  <c r="F12" i="7"/>
  <c r="F13" i="7"/>
  <c r="D14" i="7"/>
  <c r="F14" i="7"/>
  <c r="D15" i="7"/>
  <c r="F16" i="7"/>
  <c r="F27" i="7"/>
  <c r="F28" i="7"/>
  <c r="F29" i="7"/>
  <c r="F30" i="7"/>
  <c r="F9" i="7"/>
  <c r="F19" i="7"/>
  <c r="F37" i="7"/>
  <c r="F39" i="7"/>
  <c r="I17" i="7"/>
  <c r="I16" i="7"/>
  <c r="I14" i="7"/>
  <c r="I12" i="7"/>
  <c r="I11" i="7"/>
  <c r="I10" i="7"/>
  <c r="I9" i="7"/>
  <c r="AE20" i="4"/>
  <c r="AF20" i="4"/>
  <c r="AG48" i="7"/>
  <c r="AJ48" i="7"/>
  <c r="AJ47" i="7"/>
  <c r="AJ42" i="7"/>
  <c r="AA47" i="7"/>
  <c r="AA48" i="7"/>
  <c r="AC47" i="7"/>
  <c r="AC48" i="7"/>
  <c r="AD48" i="7"/>
  <c r="AD47" i="7"/>
  <c r="AD42" i="7"/>
  <c r="AI38" i="4"/>
  <c r="AL38" i="4"/>
  <c r="AI29" i="4"/>
  <c r="AL29" i="4"/>
  <c r="AI23" i="4"/>
  <c r="AL23" i="4"/>
  <c r="AI22" i="4"/>
  <c r="AL22" i="4"/>
  <c r="AI14" i="4"/>
  <c r="AL14" i="4"/>
  <c r="AK38" i="4"/>
  <c r="AK29" i="4"/>
  <c r="AK23" i="4"/>
  <c r="AK22" i="4"/>
  <c r="AK14" i="4"/>
  <c r="AD16" i="4"/>
  <c r="AC16" i="4"/>
  <c r="AE12" i="4"/>
  <c r="AF12" i="4"/>
  <c r="AE13" i="4"/>
  <c r="AF13" i="4"/>
  <c r="AE14" i="4"/>
  <c r="AF14" i="4"/>
  <c r="AC15" i="4"/>
  <c r="AE15" i="4"/>
  <c r="AF15" i="4"/>
  <c r="AE16" i="4"/>
  <c r="AF16" i="4"/>
  <c r="AE17" i="4"/>
  <c r="AF17" i="4"/>
  <c r="AE18" i="4"/>
  <c r="AF18" i="4"/>
  <c r="AE19" i="4"/>
  <c r="AF19" i="4"/>
  <c r="AE21" i="4"/>
  <c r="AF21" i="4"/>
  <c r="AE22" i="4"/>
  <c r="AF22" i="4"/>
  <c r="AE23" i="4"/>
  <c r="AF23" i="4"/>
  <c r="AE24" i="4"/>
  <c r="AF24" i="4"/>
  <c r="AE25" i="4"/>
  <c r="AF25" i="4"/>
  <c r="AE26" i="4"/>
  <c r="AF26" i="4"/>
  <c r="AE27" i="4"/>
  <c r="AF27" i="4"/>
  <c r="AE28" i="4"/>
  <c r="AF28" i="4"/>
  <c r="AE29" i="4"/>
  <c r="AF29" i="4"/>
  <c r="AE30" i="4"/>
  <c r="AF30" i="4"/>
  <c r="AE31" i="4"/>
  <c r="AF31" i="4"/>
  <c r="AF10" i="4"/>
  <c r="AE10" i="4"/>
  <c r="AF11" i="4"/>
  <c r="AE11" i="4"/>
  <c r="AL39" i="4"/>
  <c r="AK39" i="4"/>
  <c r="AF39" i="4"/>
  <c r="AE39" i="4"/>
  <c r="X39" i="4"/>
  <c r="W39" i="4"/>
  <c r="E39" i="4"/>
  <c r="D39" i="4"/>
  <c r="L39" i="4"/>
  <c r="K39" i="4"/>
  <c r="AE38" i="4"/>
  <c r="V43" i="2"/>
  <c r="V48" i="2"/>
  <c r="U43" i="2"/>
  <c r="U48" i="2"/>
  <c r="V50" i="2"/>
  <c r="U50" i="2"/>
</calcChain>
</file>

<file path=xl/sharedStrings.xml><?xml version="1.0" encoding="utf-8"?>
<sst xmlns="http://schemas.openxmlformats.org/spreadsheetml/2006/main" count="974" uniqueCount="397">
  <si>
    <t>p. 23: Reversals of fortune within Asia.</t>
    <phoneticPr fontId="6" type="noConversion"/>
  </si>
  <si>
    <t xml:space="preserve">p. 22 on trends in (PPP?) relative GDP: "Table 4 presents the GDP per capita series for both China and Britain for the long period 980-1850. These estimates suggest that Northern Song China was substantially richer than Britain at around the time of the Domesday Book in the late eleventh century. However, per capita incomes declined in China during the later years of the Northern Song dynasty and remained at this lower level after the Mongol Interlude. With per capita incomes rising in Britain after the Black Death of 1348 and the recurrent plague outbreaks had significantly reduced population, Britain was already ahead by the first half of the fifteenth century." </t>
    <phoneticPr fontId="6" type="noConversion"/>
  </si>
  <si>
    <t>(silver tael per day)</t>
    <phoneticPr fontId="0" type="noConversion"/>
  </si>
  <si>
    <t xml:space="preserve">TABLE 2: A China/GB PPP for 1840 China </t>
  </si>
  <si>
    <t xml:space="preserve">£ per lb </t>
  </si>
  <si>
    <t xml:space="preserve">Tael per £ </t>
  </si>
  <si>
    <t xml:space="preserve">Chinese </t>
  </si>
  <si>
    <t xml:space="preserve">weights </t>
  </si>
  <si>
    <t xml:space="preserve">British </t>
  </si>
  <si>
    <t xml:space="preserve">Rice </t>
  </si>
  <si>
    <t xml:space="preserve">Wheat </t>
  </si>
  <si>
    <t xml:space="preserve">Sugar </t>
  </si>
  <si>
    <t xml:space="preserve">Tea </t>
  </si>
  <si>
    <t xml:space="preserve">Salt </t>
  </si>
  <si>
    <t xml:space="preserve">Cotton cloth </t>
  </si>
  <si>
    <t xml:space="preserve">Iron </t>
  </si>
  <si>
    <t>China</t>
    <phoneticPr fontId="6" type="noConversion"/>
  </si>
  <si>
    <t>GB</t>
    <phoneticPr fontId="6" type="noConversion"/>
  </si>
  <si>
    <t>PPP</t>
    <phoneticPr fontId="6" type="noConversion"/>
  </si>
  <si>
    <t>tael/lb</t>
    <phoneticPr fontId="6" type="noConversion"/>
  </si>
  <si>
    <t>For comparison, these calculations from Broadberry-Guan-Li (2014)</t>
    <phoneticPr fontId="6" type="noConversion"/>
  </si>
  <si>
    <t xml:space="preserve">Nominal GDP (million tael) </t>
  </si>
  <si>
    <t xml:space="preserve">Population (million) </t>
  </si>
  <si>
    <t xml:space="preserve">GDP per capita (tael) </t>
  </si>
  <si>
    <t xml:space="preserve">China's nominal GDP in 1840 </t>
    <phoneticPr fontId="6" type="noConversion"/>
  </si>
  <si>
    <t>(From Table 3)</t>
    <phoneticPr fontId="6" type="noConversion"/>
  </si>
  <si>
    <t>( … plus comparisons with England 1840)</t>
    <phoneticPr fontId="6" type="noConversion"/>
  </si>
  <si>
    <t>presenting a table of numbers, on their pages 17ff.</t>
    <phoneticPr fontId="6" type="noConversion"/>
  </si>
  <si>
    <t>Their construction of nominal GDP estimates is explained, without</t>
    <phoneticPr fontId="6" type="noConversion"/>
  </si>
  <si>
    <t>Unskilled</t>
    <phoneticPr fontId="0" type="noConversion"/>
  </si>
  <si>
    <t>Skilled</t>
    <phoneticPr fontId="0" type="noConversion"/>
  </si>
  <si>
    <t>Rice wage</t>
    <phoneticPr fontId="0" type="noConversion"/>
  </si>
  <si>
    <t>Wheat wage</t>
    <phoneticPr fontId="0" type="noConversion"/>
  </si>
  <si>
    <t>(If 1 kg rice = 1.3 kg wheat)</t>
    <phoneticPr fontId="0" type="noConversion"/>
  </si>
  <si>
    <t>Average grams silver per kilo or rice, 1769-1795 =</t>
    <phoneticPr fontId="0" type="noConversion"/>
  </si>
  <si>
    <t>ditto, grams Ag</t>
    <phoneticPr fontId="0" type="noConversion"/>
  </si>
  <si>
    <t>Data files for Figures 2 through 6</t>
  </si>
  <si>
    <t>Silver wages for Unskilled Laborers</t>
  </si>
  <si>
    <t>in grams of silver per day</t>
  </si>
  <si>
    <t>in grams of silver per man per year</t>
  </si>
  <si>
    <t>Barebones consumer price indices (CPIs)</t>
  </si>
  <si>
    <t>Suzhou/</t>
  </si>
  <si>
    <t>Shanghai</t>
  </si>
  <si>
    <t>Kyoto/</t>
  </si>
  <si>
    <t>Tokyo</t>
  </si>
  <si>
    <t xml:space="preserve">Real Wage in Welfare Ratios </t>
  </si>
  <si>
    <t>London</t>
  </si>
  <si>
    <t>Amsterdam</t>
  </si>
  <si>
    <t>Leipzig</t>
  </si>
  <si>
    <t>Milan</t>
  </si>
  <si>
    <t>Beijing</t>
  </si>
  <si>
    <t>Suzhou</t>
  </si>
  <si>
    <t>Canton</t>
  </si>
  <si>
    <t>Kyoto</t>
  </si>
  <si>
    <t>Florence</t>
  </si>
  <si>
    <t>Kyoto/Tokyo</t>
  </si>
  <si>
    <t>Bengal</t>
  </si>
  <si>
    <t>Oxford</t>
  </si>
  <si>
    <t>Source Notes: see the paper</t>
  </si>
  <si>
    <t>Notes: welfare ratios are equal to daily wages multiplied by 250 and divided by (3*Barebones CPIs)</t>
  </si>
  <si>
    <t>1 shi =</t>
  </si>
  <si>
    <t>kg</t>
  </si>
  <si>
    <t>tael=</t>
  </si>
  <si>
    <t>g of silver</t>
  </si>
  <si>
    <t>100catty=</t>
  </si>
  <si>
    <t>sorghum</t>
  </si>
  <si>
    <t>rice</t>
  </si>
  <si>
    <t>millet</t>
  </si>
  <si>
    <t>beans</t>
  </si>
  <si>
    <t>meat</t>
  </si>
  <si>
    <t>soap</t>
  </si>
  <si>
    <t>cloth</t>
  </si>
  <si>
    <t>candles</t>
  </si>
  <si>
    <t>fuel</t>
  </si>
  <si>
    <t>litres</t>
  </si>
  <si>
    <t>sq meters</t>
  </si>
  <si>
    <t>million BTU</t>
  </si>
  <si>
    <t>Jan. 2010</t>
  </si>
  <si>
    <t>Conversion notes:</t>
  </si>
  <si>
    <t>lamp oil</t>
  </si>
  <si>
    <t xml:space="preserve">Source Notes: see the text. </t>
  </si>
  <si>
    <t>In grams of silver per:</t>
  </si>
  <si>
    <t>(predicated)</t>
  </si>
  <si>
    <r>
      <t>Beijing price data base</t>
    </r>
    <r>
      <rPr>
        <sz val="12"/>
        <rFont val="Times New Roman"/>
      </rPr>
      <t xml:space="preserve"> (all prices in grams of silver)</t>
    </r>
  </si>
  <si>
    <t>bread</t>
  </si>
  <si>
    <t>beer</t>
  </si>
  <si>
    <t>wheat</t>
  </si>
  <si>
    <t>flour</t>
  </si>
  <si>
    <t>bean</t>
  </si>
  <si>
    <t>corn</t>
  </si>
  <si>
    <t>wine</t>
  </si>
  <si>
    <t>edible</t>
  </si>
  <si>
    <t>oil</t>
  </si>
  <si>
    <t>Source notes: For items and quantities of consumption items, see Tables 3 and 4 and the text of the paper.</t>
  </si>
  <si>
    <t>Beijing</t>
    <phoneticPr fontId="0" type="noConversion"/>
  </si>
  <si>
    <t>n = 24</t>
    <phoneticPr fontId="0" type="noConversion"/>
  </si>
  <si>
    <t>Nominal wages of workers in</t>
    <phoneticPr fontId="0" type="noConversion"/>
  </si>
  <si>
    <t>public construction, 1769-1795</t>
    <phoneticPr fontId="0" type="noConversion"/>
  </si>
  <si>
    <t>wheat flour</t>
  </si>
  <si>
    <t>bean flour</t>
  </si>
  <si>
    <t>corn flour</t>
  </si>
  <si>
    <t>rice wine</t>
  </si>
  <si>
    <t>edible oil</t>
  </si>
  <si>
    <t>This file's 5-author series</t>
  </si>
  <si>
    <t>[wheat] flour</t>
  </si>
  <si>
    <t>millet (retail), millet (wholesale)</t>
  </si>
  <si>
    <t>Beijing 1900-1924,</t>
  </si>
  <si>
    <t>from Meng &amp; Gamble (1926), via</t>
  </si>
  <si>
    <t>David Jacks and (later) Lety Arroyo Abad, in gpih.</t>
  </si>
  <si>
    <t xml:space="preserve">Price data used in Allen, Robert C., Jean-Pascal Bassino, Debin Ma, Christine Moll-Murata, and Jan Luiten van Zanden. 2010. </t>
  </si>
  <si>
    <t>“Wages, Prices, and Living Standards in China, 1739-1925: in comparison with Europe, Japan, and India” Economic History Review 64, S1 (January): 8-38.</t>
  </si>
  <si>
    <t xml:space="preserve">Data kindly supplied to gpih.ucdavis.edu by the authors. </t>
  </si>
  <si>
    <t>Calories</t>
  </si>
  <si>
    <t>Nutrients per day</t>
  </si>
  <si>
    <r>
      <t xml:space="preserve">Source = Allen, Robert C., Jean-Pascal Bassino, Debin Ma, Christine Moll-Murata, and Jan Luiten van Zanden. 2011. “Wages, Prices, and Living Standards in China, 1739-1925: in comparison with Europe, Japan, and India” </t>
    </r>
    <r>
      <rPr>
        <i/>
        <sz val="12"/>
        <rFont val="Arial"/>
      </rPr>
      <t>Economic History Review</t>
    </r>
    <r>
      <rPr>
        <sz val="12"/>
        <rFont val="Arial"/>
      </rPr>
      <t xml:space="preserve"> 64, S1 (January): 8-38, here p. 21.</t>
    </r>
  </si>
  <si>
    <t>Nutrients/day</t>
  </si>
  <si>
    <t>Quantity per</t>
    <phoneticPr fontId="2" type="noConversion"/>
  </si>
  <si>
    <t xml:space="preserve">Grams of </t>
    <phoneticPr fontId="2" type="noConversion"/>
  </si>
  <si>
    <t>person-year</t>
    <phoneticPr fontId="2" type="noConversion"/>
  </si>
  <si>
    <t>Units</t>
    <phoneticPr fontId="2" type="noConversion"/>
  </si>
  <si>
    <t>Calories</t>
    <phoneticPr fontId="2" type="noConversion"/>
  </si>
  <si>
    <t>protein</t>
    <phoneticPr fontId="2" type="noConversion"/>
  </si>
  <si>
    <t>kg</t>
    <phoneticPr fontId="2" type="noConversion"/>
  </si>
  <si>
    <t>Oats</t>
    <phoneticPr fontId="2" type="noConversion"/>
  </si>
  <si>
    <t>Beans/peas</t>
    <phoneticPr fontId="2" type="noConversion"/>
  </si>
  <si>
    <t>Meat/fish</t>
    <phoneticPr fontId="2" type="noConversion"/>
  </si>
  <si>
    <t>Butter</t>
  </si>
  <si>
    <t>Soap</t>
    <phoneticPr fontId="2" type="noConversion"/>
  </si>
  <si>
    <t>Cotton</t>
    <phoneticPr fontId="2" type="noConversion"/>
  </si>
  <si>
    <t>m</t>
    <phoneticPr fontId="2" type="noConversion"/>
  </si>
  <si>
    <t>Candles</t>
    <phoneticPr fontId="2" type="noConversion"/>
  </si>
  <si>
    <t>Lamp oil</t>
    <phoneticPr fontId="2" type="noConversion"/>
  </si>
  <si>
    <t>Fuel</t>
    <phoneticPr fontId="2" type="noConversion"/>
  </si>
  <si>
    <t>M BTU</t>
    <phoneticPr fontId="2" type="noConversion"/>
  </si>
  <si>
    <t>Total</t>
    <phoneticPr fontId="2" type="noConversion"/>
  </si>
  <si>
    <t>TABLE 3: A benchmark estimate of China/GB GDP per capita in 1840</t>
  </si>
  <si>
    <t>GDP per capita (tael)</t>
  </si>
  <si>
    <t>Exchange rates</t>
  </si>
  <si>
    <t>Comparative China/GB GDP per capita (%)</t>
  </si>
  <si>
    <t>GDP in 1990 international dollars</t>
  </si>
  <si>
    <t>China</t>
  </si>
  <si>
    <t>Population (millions)</t>
  </si>
  <si>
    <t>"England"</t>
  </si>
  <si>
    <t xml:space="preserve">Nominal GDP (£ million) </t>
  </si>
  <si>
    <t>GDP per capita (£)</t>
  </si>
  <si>
    <t xml:space="preserve">Silver exchange rate (tael per £) </t>
  </si>
  <si>
    <t>PPP (tael per £)</t>
  </si>
  <si>
    <t>At PPP</t>
  </si>
  <si>
    <t>At silver exchange rate</t>
  </si>
  <si>
    <t>"GB"</t>
  </si>
  <si>
    <t xml:space="preserve">Sources and notes: Nominal GDP and population from Figures 1 and 7 for China, and from Broadberry, Campbell, Klein, Overton and van Leeuwen (2011) for Britain. </t>
  </si>
  <si>
    <t xml:space="preserve">Silver exchange rate derived from the silver weight of the tael and pound sterling from van Glahn (1996: 133) and Craig (1953), respectively. PPP from Table 2. </t>
  </si>
  <si>
    <t>GDP for Britain in 1990 international dollars from Broadberry, Campbell, Klein, Overton and van Leeuwen (2011).</t>
  </si>
  <si>
    <t>with a liter of sake added.</t>
    <phoneticPr fontId="1" type="noConversion"/>
  </si>
  <si>
    <t>Units per</t>
    <phoneticPr fontId="1" type="noConversion"/>
  </si>
  <si>
    <t>Unit</t>
    <phoneticPr fontId="1" type="noConversion"/>
  </si>
  <si>
    <t>units</t>
    <phoneticPr fontId="1" type="noConversion"/>
  </si>
  <si>
    <t>person-yr</t>
    <phoneticPr fontId="1" type="noConversion"/>
  </si>
  <si>
    <t>calories</t>
  </si>
  <si>
    <t>protein</t>
    <phoneticPr fontId="1" type="noConversion"/>
  </si>
  <si>
    <t>Gms protein</t>
  </si>
  <si>
    <t>bread</t>
    <phoneticPr fontId="1" type="noConversion"/>
  </si>
  <si>
    <t>kg</t>
    <phoneticPr fontId="1" type="noConversion"/>
  </si>
  <si>
    <t>wheat</t>
    <phoneticPr fontId="1" type="noConversion"/>
  </si>
  <si>
    <t>barley</t>
    <phoneticPr fontId="1" type="noConversion"/>
  </si>
  <si>
    <t>kg</t>
    <phoneticPr fontId="1" type="noConversion"/>
  </si>
  <si>
    <t>oats</t>
    <phoneticPr fontId="1" type="noConversion"/>
  </si>
  <si>
    <t>kg</t>
    <phoneticPr fontId="1" type="noConversion"/>
  </si>
  <si>
    <t>buckwheat &amp; others</t>
    <phoneticPr fontId="1" type="noConversion"/>
  </si>
  <si>
    <t>gram</t>
  </si>
  <si>
    <t>soybeans</t>
    <phoneticPr fontId="1" type="noConversion"/>
  </si>
  <si>
    <t>kg</t>
    <phoneticPr fontId="1" type="noConversion"/>
  </si>
  <si>
    <t>beans/peas</t>
    <phoneticPr fontId="1" type="noConversion"/>
  </si>
  <si>
    <t>lit</t>
  </si>
  <si>
    <t>liters</t>
    <phoneticPr fontId="1" type="noConversion"/>
  </si>
  <si>
    <t>meat</t>
    <phoneticPr fontId="1" type="noConversion"/>
  </si>
  <si>
    <t>beef</t>
    <phoneticPr fontId="1" type="noConversion"/>
  </si>
  <si>
    <t>fish</t>
    <phoneticPr fontId="1" type="noConversion"/>
  </si>
  <si>
    <t>sake</t>
    <phoneticPr fontId="1" type="noConversion"/>
  </si>
  <si>
    <t>liters</t>
    <phoneticPr fontId="1" type="noConversion"/>
  </si>
  <si>
    <t>sake</t>
    <phoneticPr fontId="1" type="noConversion"/>
  </si>
  <si>
    <t>beer</t>
    <phoneticPr fontId="1" type="noConversion"/>
  </si>
  <si>
    <t>edible oil</t>
    <phoneticPr fontId="1" type="noConversion"/>
  </si>
  <si>
    <t>ghee</t>
  </si>
  <si>
    <t>butter</t>
    <phoneticPr fontId="1" type="noConversion"/>
  </si>
  <si>
    <t>kg</t>
    <phoneticPr fontId="1" type="noConversion"/>
  </si>
  <si>
    <t>cheese</t>
    <phoneticPr fontId="1" type="noConversion"/>
  </si>
  <si>
    <t>eggs</t>
    <phoneticPr fontId="1" type="noConversion"/>
  </si>
  <si>
    <t>each</t>
    <phoneticPr fontId="1" type="noConversion"/>
  </si>
  <si>
    <t>piece</t>
  </si>
  <si>
    <t>cloth, cotton</t>
    <phoneticPr fontId="1" type="noConversion"/>
  </si>
  <si>
    <t>m-sq</t>
  </si>
  <si>
    <t>m</t>
  </si>
  <si>
    <t>linen</t>
    <phoneticPr fontId="1" type="noConversion"/>
  </si>
  <si>
    <t>m</t>
    <phoneticPr fontId="1" type="noConversion"/>
  </si>
  <si>
    <t>fuel "burning wood"</t>
    <phoneticPr fontId="1" type="noConversion"/>
  </si>
  <si>
    <t>mill BTU</t>
  </si>
  <si>
    <t>fuel "burning wood"</t>
    <phoneticPr fontId="1" type="noConversion"/>
  </si>
  <si>
    <t>M BTU</t>
  </si>
  <si>
    <t>sugar</t>
    <phoneticPr fontId="1" type="noConversion"/>
  </si>
  <si>
    <t>calories per day =</t>
  </si>
  <si>
    <t>Adjusted to ~1,958 cal,</t>
    <phoneticPr fontId="1" type="noConversion"/>
  </si>
  <si>
    <t>using a 1.0684</t>
    <phoneticPr fontId="1" type="noConversion"/>
  </si>
  <si>
    <t xml:space="preserve">calorie ratio </t>
    <phoneticPr fontId="1" type="noConversion"/>
  </si>
  <si>
    <t>for each food.</t>
    <phoneticPr fontId="1" type="noConversion"/>
  </si>
  <si>
    <t>&amp; 1880?</t>
  </si>
  <si>
    <t>p's 1840</t>
  </si>
  <si>
    <t>yes</t>
  </si>
  <si>
    <t>yes, beans</t>
  </si>
  <si>
    <t>yes, meat</t>
  </si>
  <si>
    <t>Sorghum nutrients per annum from</t>
  </si>
  <si>
    <t>Allen et al, (2011, p. 21).</t>
  </si>
  <si>
    <t>adjusted from 1,810 calories to 1,943 calories</t>
  </si>
  <si>
    <t>units</t>
    <phoneticPr fontId="1" type="noConversion"/>
  </si>
  <si>
    <t>protein</t>
    <phoneticPr fontId="1" type="noConversion"/>
  </si>
  <si>
    <t>bread</t>
    <phoneticPr fontId="1" type="noConversion"/>
  </si>
  <si>
    <t>kg</t>
    <phoneticPr fontId="1" type="noConversion"/>
  </si>
  <si>
    <t>kg</t>
    <phoneticPr fontId="1" type="noConversion"/>
  </si>
  <si>
    <t>kg</t>
    <phoneticPr fontId="1" type="noConversion"/>
  </si>
  <si>
    <t>eggs</t>
    <phoneticPr fontId="1" type="noConversion"/>
  </si>
  <si>
    <t>m</t>
    <phoneticPr fontId="1" type="noConversion"/>
  </si>
  <si>
    <t>Column-specific footnotes:</t>
    <phoneticPr fontId="1" type="noConversion"/>
  </si>
  <si>
    <t>Prices, GB</t>
  </si>
  <si>
    <t>Cost, GB</t>
  </si>
  <si>
    <t>Price ratio</t>
  </si>
  <si>
    <t xml:space="preserve"> </t>
    <phoneticPr fontId="1" type="noConversion"/>
  </si>
  <si>
    <t>total cost of basket</t>
    <phoneticPr fontId="1" type="noConversion"/>
  </si>
  <si>
    <t>Britain (GB)</t>
    <phoneticPr fontId="1" type="noConversion"/>
  </si>
  <si>
    <t>Ratio</t>
  </si>
  <si>
    <t>Nominal GDP, mill.£</t>
    <phoneticPr fontId="1" type="noConversion"/>
  </si>
  <si>
    <t>Nominal GDP, mil. gAg</t>
    <phoneticPr fontId="1" type="noConversion"/>
  </si>
  <si>
    <t>Nominal GDP, mill gAg</t>
  </si>
  <si>
    <t>Pop'n in mill.</t>
    <phoneticPr fontId="1" type="noConversion"/>
  </si>
  <si>
    <t>GDP / cap, in gAg</t>
    <phoneticPr fontId="1" type="noConversion"/>
  </si>
  <si>
    <t>GDP / cap, in baskets</t>
    <phoneticPr fontId="1" type="noConversion"/>
  </si>
  <si>
    <t>Column-specific footnotes:</t>
  </si>
  <si>
    <t>Prices, Beijing</t>
  </si>
  <si>
    <t>Cost, Beijing</t>
  </si>
  <si>
    <t>China, rice-based bundle</t>
  </si>
  <si>
    <t>Why sorghum? Allen et al. chose "the cheapest available carbohydrate. In Shanghai, Canton, Japan, and Bengal that was rice; in Beijing it was sorghum; in Milan it was polenta; and in north-western Europe it was oats. (Allen et al. 2011,p. 21).</t>
  </si>
  <si>
    <t xml:space="preserve"> </t>
  </si>
  <si>
    <t>Sorghum nutrients per annum from the same source page (Allen et al. 2011, p. 21).</t>
  </si>
  <si>
    <t>Why Laspeyres instead of a Fisher index?  They note (pp. 25-26) that the results are not greatly different, and that the simple Laspeyres is so much easier to interpret, and more comparable to what Adam Smith had in mind.</t>
  </si>
  <si>
    <t>sic - they give 21 calories to 3 kg of met/fish in Beijing, but only 8 calories to 3 kg of meat/fish in Suchou-Canton.</t>
  </si>
  <si>
    <t>sic - Allen et al. give same 20 liters of beans in both the sorghum-based and the rice-based diets.</t>
  </si>
  <si>
    <t>sic - Allen et al. give same 3 liters of edible oil in both the sorghum-based diet and the rice-based diet.</t>
  </si>
  <si>
    <t>(2) Suzhou/Canton, with rice-based diet</t>
  </si>
  <si>
    <t>(1) Beijing, with sorghum-based diet</t>
  </si>
  <si>
    <t>taels</t>
  </si>
  <si>
    <t>Allen et al. (2011, p. 9): "one tael equalled 37 grams" of silver.</t>
  </si>
  <si>
    <t>Their footnote says: "The present study applies this average value; variation for the four most important varieties ranged between 36.54 and 37.58 grams. See Peng, Zhongguo huobi shi, p. 669, nn. 4–7."</t>
  </si>
  <si>
    <t>Nominal GNP, mil. gAg</t>
  </si>
  <si>
    <t>Nominal GNP, mil. Tael</t>
  </si>
  <si>
    <t>Seattle 1962, pp. 326-333.</t>
  </si>
  <si>
    <r>
      <rPr>
        <i/>
        <sz val="12"/>
        <rFont val="Arial"/>
      </rPr>
      <t>The Income of the Chinese Gentry</t>
    </r>
    <r>
      <rPr>
        <sz val="12"/>
        <rFont val="Arial"/>
      </rPr>
      <t xml:space="preserve">, by Chung-li Chang, University of Washington Press, </t>
    </r>
  </si>
  <si>
    <t>China's nominal GDP and population are from Broadberry-Guan-Li (2014, Table 3).</t>
  </si>
  <si>
    <t>Britain (UK)</t>
  </si>
  <si>
    <t>GNP / cap, in gAg</t>
  </si>
  <si>
    <t>China 1880s GDP =</t>
  </si>
  <si>
    <t>Nominal GNP (1880s average) and population (1880)</t>
  </si>
  <si>
    <t>come from Supplement 2 (The Gentry's share in the National Product) in</t>
  </si>
  <si>
    <t>Nominal GDP (1880-1890 average) from the Bank of England series.</t>
  </si>
  <si>
    <r>
      <t xml:space="preserve">Population of UK in 1881 is from Mitchell, </t>
    </r>
    <r>
      <rPr>
        <i/>
        <sz val="12"/>
        <rFont val="Arial"/>
      </rPr>
      <t>International Historical Statistics, UC Davis online subscription.</t>
    </r>
  </si>
  <si>
    <t>ave prices,</t>
  </si>
  <si>
    <t>1880-1890</t>
  </si>
  <si>
    <t>1835-1845</t>
  </si>
  <si>
    <t>(don't use fuel)</t>
  </si>
  <si>
    <r>
      <t xml:space="preserve">Prices and costs, 1840 (11-year ave's), </t>
    </r>
    <r>
      <rPr>
        <b/>
        <sz val="12"/>
        <rFont val="Arial"/>
      </rPr>
      <t>separate diets, w/ rice-based diet</t>
    </r>
  </si>
  <si>
    <r>
      <t xml:space="preserve">Prices and costs, 1885 (11-year ave's), </t>
    </r>
    <r>
      <rPr>
        <b/>
        <sz val="12"/>
        <rFont val="Arial"/>
      </rPr>
      <t>separate diets, w/ sorghum-based diet</t>
    </r>
  </si>
  <si>
    <r>
      <t xml:space="preserve">Prices and costs, 1885 (11-year ave's), </t>
    </r>
    <r>
      <rPr>
        <b/>
        <sz val="12"/>
        <rFont val="Arial"/>
      </rPr>
      <t>separate diets, w/ rice-based diet</t>
    </r>
  </si>
  <si>
    <t>and adjusted to match China non-food weights</t>
  </si>
  <si>
    <t xml:space="preserve">| </t>
  </si>
  <si>
    <t>or per liter?</t>
  </si>
  <si>
    <t>Their assumption that, in Beijing,</t>
  </si>
  <si>
    <t>candles have the same price as lamp oil</t>
  </si>
  <si>
    <t>is explicit in their Table 5 (p. 25).</t>
  </si>
  <si>
    <t>Grams of silver per kg = 3.3 for both in</t>
  </si>
  <si>
    <t>Beijing in 1750, whereas for that date</t>
  </si>
  <si>
    <t>in London candles = 5.4 and lamp oil = 2.8.</t>
  </si>
  <si>
    <r>
      <t xml:space="preserve">Sources of </t>
    </r>
    <r>
      <rPr>
        <b/>
        <u/>
        <sz val="12"/>
        <rFont val="Arial"/>
      </rPr>
      <t>English non-food prices</t>
    </r>
    <r>
      <rPr>
        <sz val="12"/>
        <rFont val="Arial"/>
      </rPr>
      <t>, per Allen (2001, pp. 435-436):</t>
    </r>
  </si>
  <si>
    <r>
      <rPr>
        <b/>
        <u/>
        <sz val="12"/>
        <rFont val="Arial"/>
      </rPr>
      <t>Soap</t>
    </r>
    <r>
      <rPr>
        <sz val="12"/>
        <rFont val="Arial"/>
      </rPr>
      <t>, 1401–1768: Rogers (1866–1892 IV, pp. 395–396, V, p. 740), Beveridge (1939, p. 667). Pre-1400 and 1769–1780—extrapolated from price of candles. Linen, 1506–1672: Beveridge (1939, pp. 143–145). Earlier and later figures</t>
    </r>
  </si>
  <si>
    <r>
      <rPr>
        <b/>
        <u/>
        <sz val="12"/>
        <rFont val="Arial"/>
      </rPr>
      <t>Fuel</t>
    </r>
    <r>
      <rPr>
        <sz val="12"/>
        <rFont val="Arial"/>
      </rPr>
      <t>: price of charcoal from Rogers (1866–1892, I, 445–450, IV, 382–387, V, 398–405), Beveridge (1939, p. 78–79).</t>
    </r>
  </si>
  <si>
    <t>Linen</t>
  </si>
  <si>
    <t>Candles</t>
  </si>
  <si>
    <t>Lamp oil</t>
  </si>
  <si>
    <t>Soap</t>
  </si>
  <si>
    <t>gAg</t>
  </si>
  <si>
    <t>per</t>
  </si>
  <si>
    <t>liter</t>
  </si>
  <si>
    <r>
      <t xml:space="preserve">Rogers, J. E. T. (1866–1892), </t>
    </r>
    <r>
      <rPr>
        <i/>
        <sz val="12"/>
        <rFont val="Arial"/>
      </rPr>
      <t>A History of Agriculture and Prices in England</t>
    </r>
    <r>
      <rPr>
        <sz val="12"/>
        <rFont val="Arial"/>
      </rPr>
      <t>. Oxford: Clarendon Press, 7 volumes. HC253 .R63</t>
    </r>
  </si>
  <si>
    <r>
      <t xml:space="preserve">Beveridge, Lord William H. 1939 (1965). </t>
    </r>
    <r>
      <rPr>
        <i/>
        <sz val="12"/>
        <rFont val="Arial"/>
      </rPr>
      <t>Prices and Wages in England from the Twelfth to the Nineteenth Century</t>
    </r>
    <r>
      <rPr>
        <sz val="12"/>
        <rFont val="Arial"/>
      </rPr>
      <t>. London: Frank Cass &amp; Co., Ltd., 1965.  HB235.G7 B4 .</t>
    </r>
  </si>
  <si>
    <r>
      <rPr>
        <b/>
        <u/>
        <sz val="12"/>
        <rFont val="Arial"/>
      </rPr>
      <t>Lamp oil</t>
    </r>
    <r>
      <rPr>
        <sz val="12"/>
        <rFont val="Arial"/>
      </rPr>
      <t xml:space="preserve">: Rogers (1866–1892, I, pp. 635–640, IV, 376–380), Beveridge (1939, 634). </t>
    </r>
  </si>
  <si>
    <t>Beveridge's Naval Stores series gives train oil 1566-1808, rape oil, and for 1739-68 lamp oil (633-4, 670-80).</t>
  </si>
  <si>
    <t>Beveridge's Winchester College gives lamp oil only briefly and spottily for early centues, but edible oil in more detail for 1395-1579 (pp. 78-80).</t>
  </si>
  <si>
    <r>
      <rPr>
        <b/>
        <u/>
        <sz val="12"/>
        <rFont val="Arial"/>
      </rPr>
      <t>Candles</t>
    </r>
    <r>
      <rPr>
        <sz val="12"/>
        <rFont val="Arial"/>
      </rPr>
      <t xml:space="preserve">, pre-1400: assumed equal to price of lamp oil, 1400ff: Rogers (1866 – 1892, IV, pp. 376–380, V, pp. 398–404), Beveridge (1939, pp. 146–147). Beveridge has lots of series up through 1830.  </t>
    </r>
  </si>
  <si>
    <t>Beveridge's Naval stores has tallow candles, 1568-1812 (pp. 632-33, 670-80, P.R. 737-41).</t>
  </si>
  <si>
    <t>Beveridge's Lord Steward's Department gives spermaceti oil, "for chambers or lamps," 1761-1830 (pp. 409, 424).</t>
  </si>
  <si>
    <t>Beveridge's Lord Steward's Department also gives edible sweet oil, "specified in turn as salad, Florence, fine, Lucca, and olive," 1659-1830 (pp. 367, 432-33, Folding Table I.</t>
  </si>
  <si>
    <t>Beveridge's Lord Steward's Department, has tallow candles 1628-1830 (pp. 405-08, 434-36, Folding Table II).</t>
  </si>
  <si>
    <t>Beveridge has only one series for soap, and only for 1655-1778. Naval Stores (pp. 667-68, 678-79).</t>
  </si>
  <si>
    <t>extrapolated with price of scholar’s cloth [!!] from Beveridge (1939, p. 85–90).</t>
  </si>
  <si>
    <t>Beveridge has lots of linen series.</t>
  </si>
  <si>
    <t xml:space="preserve">Some non-food price relationships around 1750 -- </t>
  </si>
  <si>
    <t>(Allen 2001, Table 3, p. 421)</t>
  </si>
  <si>
    <t xml:space="preserve">Strasbourg 1746-1754 </t>
  </si>
  <si>
    <t>(Allen &amp;4, 2011, p. 25)</t>
  </si>
  <si>
    <t>kg [sic]</t>
  </si>
  <si>
    <t>"Linen/cotton" --&gt;</t>
  </si>
  <si>
    <t>Petroleum for fuel =</t>
  </si>
  <si>
    <t>for 1880-1890</t>
  </si>
  <si>
    <t>Palm oil, ave 1880-90 =</t>
  </si>
  <si>
    <t>£/ton, or</t>
  </si>
  <si>
    <t>£/kg, or</t>
  </si>
  <si>
    <t>gAg/kg</t>
  </si>
  <si>
    <t>£/gallon, or</t>
  </si>
  <si>
    <t>gAg/liter</t>
  </si>
  <si>
    <t>Dead end.</t>
  </si>
  <si>
    <t>Proxying the c1885 prices of candles and</t>
  </si>
  <si>
    <t>oil lamp, from the 1880-90 / 1835/45 ratio</t>
  </si>
  <si>
    <t>of tallow prices in Clark's farmgate prices:</t>
  </si>
  <si>
    <t>tallow price ratio, c1885 over c1840</t>
  </si>
  <si>
    <t>Use this ratio for both candles and lamp oil, faux de mieux.</t>
  </si>
  <si>
    <t xml:space="preserve">Instead </t>
  </si>
  <si>
    <t>use, for a</t>
  </si>
  <si>
    <t>more fixed-</t>
  </si>
  <si>
    <t>bundle</t>
  </si>
  <si>
    <t>comparison</t>
  </si>
  <si>
    <t>(Allen &amp; 4, 2011)</t>
  </si>
  <si>
    <t>Used --</t>
  </si>
  <si>
    <t>(6) Broadberry et al., British barebones</t>
  </si>
  <si>
    <t>(5) "Japan A" basket (Bassino and Ma)</t>
  </si>
  <si>
    <r>
      <rPr>
        <sz val="12"/>
        <color rgb="FFFF0000"/>
        <rFont val="Arial"/>
      </rPr>
      <t xml:space="preserve">don't use - </t>
    </r>
    <r>
      <rPr>
        <sz val="12"/>
        <rFont val="Arial"/>
      </rPr>
      <t>(4) Northern Europe</t>
    </r>
  </si>
  <si>
    <t>(3) Beijing again, with wheat-based diet</t>
  </si>
  <si>
    <t>set at</t>
  </si>
  <si>
    <t>(didn't use for China)</t>
  </si>
  <si>
    <t>China alternatives --</t>
  </si>
  <si>
    <t>non-foods</t>
  </si>
  <si>
    <t>worksheet</t>
  </si>
  <si>
    <t>were more</t>
  </si>
  <si>
    <t>difficult to</t>
  </si>
  <si>
    <t>price.  See</t>
  </si>
  <si>
    <t>notes in</t>
  </si>
  <si>
    <t>China v UK</t>
  </si>
  <si>
    <t>oats</t>
  </si>
  <si>
    <t>beans/peas</t>
  </si>
  <si>
    <t>meat/fish</t>
  </si>
  <si>
    <t>butter</t>
  </si>
  <si>
    <t>cotton</t>
  </si>
  <si>
    <t>Barley</t>
  </si>
  <si>
    <t>Millet</t>
  </si>
  <si>
    <t>Potatoes</t>
  </si>
  <si>
    <t>Sorghum</t>
  </si>
  <si>
    <t>Other crops</t>
  </si>
  <si>
    <t>Cash crops</t>
  </si>
  <si>
    <t>Sources: Hui Wu (1985); Songyi Guo (2000); Yi Luo (1999).</t>
  </si>
  <si>
    <t>If sorghum was the lowest-price main staple crop for Beijing, and the North,</t>
  </si>
  <si>
    <t>why was it such a low share of China's total food crop production?</t>
  </si>
  <si>
    <t>consider these "shares of important crops" for 1850, from Broadberry-Guan-Li (2014, Table 1, p. 28):</t>
  </si>
  <si>
    <t>(%)</t>
  </si>
  <si>
    <t>Wheat</t>
  </si>
  <si>
    <t>Corn (maize?)</t>
  </si>
  <si>
    <t>Total</t>
  </si>
  <si>
    <r>
      <t xml:space="preserve">Prices and costs, 1840 (11-year ave's), </t>
    </r>
    <r>
      <rPr>
        <b/>
        <sz val="12"/>
        <rFont val="Arial"/>
      </rPr>
      <t>separate diets, w/ sorghum-based diet</t>
    </r>
  </si>
  <si>
    <t>China, wheat-based bundle</t>
  </si>
  <si>
    <r>
      <t xml:space="preserve">Prices and costs, 1840 (11-year ave's), </t>
    </r>
    <r>
      <rPr>
        <b/>
        <sz val="12"/>
        <rFont val="Arial"/>
      </rPr>
      <t>separate diets, w/ wheat-flour diet</t>
    </r>
  </si>
  <si>
    <t>They add "Despite relying on the cheapest carbohydrates, these baskets provide at least the recommended daily intake of protein, although the amount varies from basket to basket."</t>
  </si>
  <si>
    <r>
      <rPr>
        <b/>
        <u/>
        <sz val="12"/>
        <rFont val="Arial"/>
      </rPr>
      <t>On Sorghum</t>
    </r>
    <r>
      <rPr>
        <sz val="12"/>
        <rFont val="Arial"/>
      </rPr>
      <t>:</t>
    </r>
  </si>
  <si>
    <t>On sorghum prices, "from the beginning of the eighteenth century, rice prices began a secular rise over those of sorghum, which led to a somewhat more expensive basket for the unskilled labourers in the south than in the north. While the implication of this finding needs further research, this differ-ence matters little for our purpose of international comparison." (Allen &amp;4, 2011, p. 23)</t>
  </si>
  <si>
    <t>Oats versus sorghum: "oats were the counterpart of sorghum in Britain—it was the least costly, most inferior grain—and if we take oats and sorghum to be equivalent, we realize that we have already answered the question by comparing the cost of the ‘bare bones’ baskets." (p. 24)</t>
  </si>
  <si>
    <t>NB: Allen &amp; 4 end up using the sorghum-based index, for Beijing.</t>
  </si>
  <si>
    <t>This has at least the advantage that the prices and weights</t>
  </si>
  <si>
    <t>come from the same region.  But who relied on sorghum?</t>
  </si>
  <si>
    <t>|</t>
  </si>
  <si>
    <t>[Of area cultivated? Of value of output? Of value of consumption?]</t>
  </si>
  <si>
    <t>Consulted this --</t>
  </si>
  <si>
    <t>The featured comparison for 1840 --</t>
  </si>
  <si>
    <t>The featured comparison for 1885 --</t>
  </si>
  <si>
    <t>Broadberry et al., British barebones,</t>
  </si>
  <si>
    <t xml:space="preserve">That real national product per capita could have dropped, c1840-c1885, is suggested </t>
  </si>
  <si>
    <t>by Ma and DeJong (2012) and Maddison Project (2013) implies a 10.4% drop, but Xu et al. see a rise (Xu et al.  2015, pp. 22-24). [Broadberry-Guan-Lin (2014) stop at 1850.]</t>
  </si>
  <si>
    <t>China, half wheat flour, half rice</t>
  </si>
  <si>
    <r>
      <t xml:space="preserve">Prices and costs, 1840 (11-year ave's), </t>
    </r>
    <r>
      <rPr>
        <b/>
        <sz val="12"/>
        <rFont val="Arial"/>
      </rPr>
      <t>half-wheat-flour, half-rice</t>
    </r>
  </si>
  <si>
    <r>
      <t xml:space="preserve">Prices and costs, 1885 (11-year ave's), </t>
    </r>
    <r>
      <rPr>
        <b/>
        <sz val="12"/>
        <rFont val="Arial"/>
      </rPr>
      <t>separate diets, w/ wheat-flour diet</t>
    </r>
  </si>
  <si>
    <r>
      <t xml:space="preserve">Prices and costs, 1885 (11-year ave's), </t>
    </r>
    <r>
      <rPr>
        <b/>
        <sz val="12"/>
        <rFont val="Arial"/>
      </rPr>
      <t>half-wheat-flour, half-rice</t>
    </r>
  </si>
  <si>
    <t>China, sorghum-based bundle (sic)</t>
  </si>
  <si>
    <t xml:space="preserve">Furthermore, Albert Feuerwerker argues that China's real product in the mid-1880s was 20.0 percent higher than Chang's estimates would imply, when worked into 1933 prices.  </t>
  </si>
  <si>
    <t xml:space="preserve">See Feuerwerker, Albert. 1969. "The Chinese Economy, ca. 1871-1911." Michigan Papers in Chinese Studies, no. 5. Maddison (1995, p. 144) says Feuerwerker has "cavalierly" raised these estimates above Chang's.  </t>
  </si>
  <si>
    <t>in GDP/basket in the mid-1880s.</t>
  </si>
  <si>
    <t>Accepting Feuerwerker's revision would imply a China/Britain ratio of --&gt;</t>
  </si>
  <si>
    <t>China nominal GDP -- see next panel. --&gt;</t>
  </si>
  <si>
    <t>[Didn't use this panel.]</t>
  </si>
  <si>
    <t>Used this --</t>
  </si>
  <si>
    <t>Alternative "bare-bones" bundles informing the China-Britain contrasts for c1840 and c1885</t>
  </si>
  <si>
    <t>Used this.</t>
  </si>
  <si>
    <t>Lindert featured this panel, following Allen et al. (2011) --</t>
  </si>
  <si>
    <t>Lindert, nov2016</t>
  </si>
  <si>
    <t>Results used in Peter H. Lindert, “Purchasing Power Disparity before 1914,” NBER working paper 22896 (December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</si>
</sst>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0"/>
    <numFmt numFmtId="165" formatCode="0.0"/>
    <numFmt numFmtId="166" formatCode="#,##0.0"/>
    <numFmt numFmtId="167" formatCode="#,##0.000"/>
    <numFmt numFmtId="168" formatCode="0.0000"/>
    <numFmt numFmtId="169" formatCode="0.000000000"/>
  </numFmts>
  <fonts count="26" x14ac:knownFonts="1">
    <font>
      <sz val="10"/>
      <name val="Arial"/>
    </font>
    <font>
      <sz val="12"/>
      <name val="Times New Roman"/>
    </font>
    <font>
      <sz val="14"/>
      <name val="Times New Roman"/>
    </font>
    <font>
      <b/>
      <sz val="14"/>
      <name val="Times New Roman"/>
    </font>
    <font>
      <i/>
      <sz val="12"/>
      <name val="Times New Roman"/>
    </font>
    <font>
      <u/>
      <sz val="12"/>
      <name val="Times New Roman"/>
    </font>
    <font>
      <sz val="8"/>
      <name val="Verdana"/>
    </font>
    <font>
      <sz val="12"/>
      <name val="Arial"/>
    </font>
    <font>
      <u/>
      <sz val="12"/>
      <name val="Arial"/>
    </font>
    <font>
      <sz val="12"/>
      <color indexed="10"/>
      <name val="Times New Roman"/>
    </font>
    <font>
      <i/>
      <sz val="12"/>
      <name val="Arial"/>
    </font>
    <font>
      <sz val="12"/>
      <color indexed="10"/>
      <name val="Arial"/>
    </font>
    <font>
      <b/>
      <sz val="12"/>
      <name val="Arial"/>
    </font>
    <font>
      <b/>
      <sz val="12"/>
      <color indexed="10"/>
      <name val="Arial"/>
    </font>
    <font>
      <b/>
      <sz val="12"/>
      <color indexed="14"/>
      <name val="Arial"/>
    </font>
    <font>
      <sz val="12"/>
      <color indexed="14"/>
      <name val="Arial"/>
    </font>
    <font>
      <sz val="12"/>
      <color indexed="8"/>
      <name val="Arial"/>
    </font>
    <font>
      <sz val="12"/>
      <color rgb="FFFF0000"/>
      <name val="Arial"/>
    </font>
    <font>
      <u/>
      <sz val="10"/>
      <color theme="10"/>
      <name val="Arial"/>
    </font>
    <font>
      <u/>
      <sz val="10"/>
      <color theme="11"/>
      <name val="Arial"/>
    </font>
    <font>
      <sz val="12"/>
      <color theme="1"/>
      <name val="Arial"/>
    </font>
    <font>
      <sz val="12"/>
      <color rgb="FFFF0000"/>
      <name val="Times New Roman"/>
    </font>
    <font>
      <b/>
      <u/>
      <sz val="12"/>
      <name val="Arial"/>
    </font>
    <font>
      <i/>
      <u/>
      <sz val="12"/>
      <name val="Arial"/>
    </font>
    <font>
      <b/>
      <sz val="16"/>
      <color rgb="FFFF0000"/>
      <name val="Arial"/>
    </font>
    <font>
      <b/>
      <sz val="16"/>
      <name val="Arial"/>
    </font>
  </fonts>
  <fills count="13">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13"/>
        <bgColor indexed="64"/>
      </patternFill>
    </fill>
    <fill>
      <patternFill patternType="solid">
        <fgColor theme="0" tint="-0.249977111117893"/>
        <bgColor indexed="64"/>
      </patternFill>
    </fill>
    <fill>
      <patternFill patternType="solid">
        <fgColor rgb="FFFFD4EA"/>
        <bgColor indexed="64"/>
      </patternFill>
    </fill>
    <fill>
      <patternFill patternType="solid">
        <fgColor rgb="FFFFFF00"/>
        <bgColor indexed="64"/>
      </patternFill>
    </fill>
    <fill>
      <patternFill patternType="solid">
        <fgColor theme="4" tint="0.59999389629810485"/>
        <bgColor indexed="64"/>
      </patternFill>
    </fill>
    <fill>
      <patternFill patternType="solid">
        <fgColor theme="7"/>
        <bgColor indexed="64"/>
      </patternFill>
    </fill>
    <fill>
      <patternFill patternType="solid">
        <fgColor rgb="FFFFC000"/>
        <bgColor indexed="64"/>
      </patternFill>
    </fill>
    <fill>
      <patternFill patternType="solid">
        <fgColor theme="0" tint="-0.14999847407452621"/>
        <bgColor indexed="64"/>
      </patternFill>
    </fill>
  </fills>
  <borders count="10">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indexed="8"/>
      </right>
      <top style="thin">
        <color auto="1"/>
      </top>
      <bottom style="thin">
        <color auto="1"/>
      </bottom>
      <diagonal/>
    </border>
    <border>
      <left style="thin">
        <color auto="1"/>
      </left>
      <right style="thin">
        <color auto="1"/>
      </right>
      <top style="thin">
        <color auto="1"/>
      </top>
      <bottom style="thin">
        <color auto="1"/>
      </bottom>
      <diagonal/>
    </border>
  </borders>
  <cellStyleXfs count="3">
    <xf numFmtId="0" fontId="0" fillId="0" borderId="0"/>
    <xf numFmtId="0" fontId="18" fillId="0" borderId="0" applyNumberFormat="0" applyFill="0" applyBorder="0" applyAlignment="0" applyProtection="0"/>
    <xf numFmtId="0" fontId="19" fillId="0" borderId="0" applyNumberFormat="0" applyFill="0" applyBorder="0" applyAlignment="0" applyProtection="0"/>
  </cellStyleXfs>
  <cellXfs count="173">
    <xf numFmtId="0" fontId="0" fillId="0" borderId="0" xfId="0"/>
    <xf numFmtId="0" fontId="1" fillId="0" borderId="0" xfId="0" applyFont="1"/>
    <xf numFmtId="164" fontId="1" fillId="0" borderId="0" xfId="0" applyNumberFormat="1" applyFont="1"/>
    <xf numFmtId="0" fontId="1" fillId="0" borderId="0" xfId="0" applyFont="1" applyAlignment="1">
      <alignment horizontal="right"/>
    </xf>
    <xf numFmtId="164" fontId="1" fillId="0" borderId="0" xfId="0" applyNumberFormat="1" applyFont="1" applyAlignment="1">
      <alignment horizontal="right"/>
    </xf>
    <xf numFmtId="0" fontId="3" fillId="0" borderId="0" xfId="0" applyFont="1"/>
    <xf numFmtId="164" fontId="2" fillId="0" borderId="0" xfId="0" applyNumberFormat="1" applyFont="1"/>
    <xf numFmtId="164" fontId="3" fillId="0" borderId="0" xfId="0" applyNumberFormat="1" applyFont="1"/>
    <xf numFmtId="2" fontId="1" fillId="0" borderId="0" xfId="0" applyNumberFormat="1" applyFont="1"/>
    <xf numFmtId="2" fontId="3" fillId="0" borderId="0" xfId="0" applyNumberFormat="1" applyFont="1"/>
    <xf numFmtId="2" fontId="1" fillId="0" borderId="0" xfId="0" applyNumberFormat="1" applyFont="1" applyAlignment="1">
      <alignment horizontal="right"/>
    </xf>
    <xf numFmtId="0" fontId="1" fillId="2" borderId="1" xfId="0" applyFont="1" applyFill="1" applyBorder="1"/>
    <xf numFmtId="0" fontId="1" fillId="2" borderId="2" xfId="0" applyFont="1" applyFill="1" applyBorder="1"/>
    <xf numFmtId="0" fontId="1" fillId="2" borderId="3" xfId="0" applyFont="1" applyFill="1" applyBorder="1"/>
    <xf numFmtId="0" fontId="2" fillId="0" borderId="0" xfId="0" applyFont="1"/>
    <xf numFmtId="2" fontId="2" fillId="0" borderId="0" xfId="0" applyNumberFormat="1" applyFont="1"/>
    <xf numFmtId="0" fontId="4" fillId="0" borderId="0" xfId="0" applyFont="1"/>
    <xf numFmtId="0" fontId="5" fillId="0" borderId="0" xfId="0" applyFont="1" applyAlignment="1">
      <alignment horizontal="right"/>
    </xf>
    <xf numFmtId="164" fontId="5" fillId="0" borderId="0" xfId="0" applyNumberFormat="1" applyFont="1" applyAlignment="1">
      <alignment horizontal="right"/>
    </xf>
    <xf numFmtId="164" fontId="4" fillId="0" borderId="0" xfId="0" applyNumberFormat="1" applyFont="1"/>
    <xf numFmtId="164" fontId="1" fillId="3" borderId="0" xfId="0" applyNumberFormat="1" applyFont="1" applyFill="1"/>
    <xf numFmtId="0" fontId="1" fillId="3" borderId="0" xfId="0" applyFont="1" applyFill="1"/>
    <xf numFmtId="0" fontId="7" fillId="0" borderId="0" xfId="0" applyFont="1"/>
    <xf numFmtId="0" fontId="7" fillId="4" borderId="0" xfId="0" applyFont="1" applyFill="1"/>
    <xf numFmtId="0" fontId="7" fillId="4" borderId="0" xfId="0" applyFont="1" applyFill="1" applyAlignment="1">
      <alignment horizontal="right"/>
    </xf>
    <xf numFmtId="0" fontId="8" fillId="4" borderId="0" xfId="0" applyFont="1" applyFill="1" applyAlignment="1">
      <alignment horizontal="right"/>
    </xf>
    <xf numFmtId="0" fontId="8" fillId="4" borderId="0" xfId="0" applyFont="1" applyFill="1"/>
    <xf numFmtId="3" fontId="7" fillId="4" borderId="0" xfId="0" applyNumberFormat="1" applyFont="1" applyFill="1"/>
    <xf numFmtId="2" fontId="7" fillId="4" borderId="0" xfId="0" applyNumberFormat="1" applyFont="1" applyFill="1"/>
    <xf numFmtId="164" fontId="7" fillId="4" borderId="0" xfId="0" applyNumberFormat="1" applyFont="1" applyFill="1"/>
    <xf numFmtId="0" fontId="9" fillId="0" borderId="0" xfId="0" applyFont="1"/>
    <xf numFmtId="0" fontId="7" fillId="0" borderId="4" xfId="0" applyFont="1" applyBorder="1"/>
    <xf numFmtId="0" fontId="7" fillId="0" borderId="5" xfId="0" applyFont="1" applyBorder="1"/>
    <xf numFmtId="0" fontId="7" fillId="0" borderId="6" xfId="0" applyFont="1" applyBorder="1"/>
    <xf numFmtId="0" fontId="7" fillId="0" borderId="0" xfId="0" applyFont="1" applyAlignment="1">
      <alignment horizontal="right"/>
    </xf>
    <xf numFmtId="3" fontId="7" fillId="0" borderId="0" xfId="0" applyNumberFormat="1" applyFont="1"/>
    <xf numFmtId="0" fontId="11" fillId="0" borderId="0" xfId="0" applyFont="1"/>
    <xf numFmtId="0" fontId="12" fillId="0" borderId="0" xfId="0" applyFont="1"/>
    <xf numFmtId="2" fontId="7" fillId="0" borderId="0" xfId="0" applyNumberFormat="1" applyFont="1"/>
    <xf numFmtId="0" fontId="12" fillId="0" borderId="0" xfId="0" applyFont="1" applyAlignment="1"/>
    <xf numFmtId="0" fontId="13" fillId="0" borderId="0" xfId="0" applyNumberFormat="1" applyFont="1" applyFill="1" applyBorder="1" applyAlignment="1" applyProtection="1"/>
    <xf numFmtId="0" fontId="12" fillId="0" borderId="0" xfId="0" applyFont="1" applyFill="1" applyAlignment="1"/>
    <xf numFmtId="0" fontId="14" fillId="0" borderId="0" xfId="0" applyFont="1" applyAlignment="1"/>
    <xf numFmtId="0" fontId="7" fillId="0" borderId="0" xfId="0" applyFont="1" applyAlignment="1"/>
    <xf numFmtId="0" fontId="7" fillId="0" borderId="0" xfId="0" applyFont="1" applyFill="1" applyAlignment="1"/>
    <xf numFmtId="0" fontId="15" fillId="0" borderId="0" xfId="0" applyFont="1" applyFill="1" applyAlignment="1"/>
    <xf numFmtId="0" fontId="7" fillId="2" borderId="0" xfId="0" applyFont="1" applyFill="1" applyAlignment="1">
      <alignment horizontal="right"/>
    </xf>
    <xf numFmtId="0" fontId="7" fillId="0" borderId="4" xfId="0" applyFont="1" applyBorder="1" applyAlignment="1"/>
    <xf numFmtId="0" fontId="7" fillId="0" borderId="6" xfId="0" applyFont="1" applyBorder="1" applyAlignment="1"/>
    <xf numFmtId="0" fontId="7" fillId="0" borderId="0" xfId="0" applyFont="1" applyBorder="1" applyAlignment="1"/>
    <xf numFmtId="0" fontId="7" fillId="2" borderId="0" xfId="0" applyNumberFormat="1" applyFont="1" applyFill="1" applyBorder="1" applyAlignment="1" applyProtection="1">
      <alignment horizontal="right"/>
    </xf>
    <xf numFmtId="0" fontId="7" fillId="0" borderId="0" xfId="0" applyNumberFormat="1" applyFont="1" applyFill="1" applyBorder="1" applyAlignment="1" applyProtection="1">
      <alignment horizontal="right"/>
    </xf>
    <xf numFmtId="1" fontId="7" fillId="0" borderId="0" xfId="0" applyNumberFormat="1" applyFont="1" applyAlignment="1">
      <alignment horizontal="right"/>
    </xf>
    <xf numFmtId="1" fontId="7" fillId="0" borderId="0" xfId="0" applyNumberFormat="1" applyFont="1" applyAlignment="1"/>
    <xf numFmtId="1" fontId="7" fillId="4" borderId="0" xfId="0" applyNumberFormat="1" applyFont="1" applyFill="1" applyAlignment="1"/>
    <xf numFmtId="0" fontId="7" fillId="0" borderId="0" xfId="0" applyNumberFormat="1" applyFont="1" applyFill="1" applyBorder="1" applyAlignment="1" applyProtection="1"/>
    <xf numFmtId="0" fontId="16" fillId="0" borderId="0" xfId="0" applyNumberFormat="1" applyFont="1" applyFill="1" applyBorder="1" applyAlignment="1" applyProtection="1"/>
    <xf numFmtId="1" fontId="16" fillId="0" borderId="0" xfId="0" applyNumberFormat="1" applyFont="1" applyAlignment="1"/>
    <xf numFmtId="0" fontId="7" fillId="5" borderId="0" xfId="0" applyNumberFormat="1" applyFont="1" applyFill="1" applyBorder="1" applyAlignment="1" applyProtection="1"/>
    <xf numFmtId="1" fontId="7" fillId="0" borderId="0" xfId="0" applyNumberFormat="1" applyFont="1" applyFill="1" applyBorder="1" applyAlignment="1" applyProtection="1"/>
    <xf numFmtId="0" fontId="7" fillId="4" borderId="0" xfId="0" applyNumberFormat="1" applyFont="1" applyFill="1" applyBorder="1" applyAlignment="1" applyProtection="1"/>
    <xf numFmtId="1" fontId="7" fillId="0" borderId="0" xfId="0" applyNumberFormat="1" applyFont="1" applyFill="1" applyAlignment="1"/>
    <xf numFmtId="0" fontId="7" fillId="0" borderId="7" xfId="0" applyNumberFormat="1" applyFont="1" applyFill="1" applyBorder="1" applyAlignment="1" applyProtection="1"/>
    <xf numFmtId="1" fontId="7" fillId="0" borderId="7" xfId="0" applyNumberFormat="1" applyFont="1" applyFill="1" applyBorder="1" applyAlignment="1"/>
    <xf numFmtId="0" fontId="7" fillId="0" borderId="0" xfId="0" applyNumberFormat="1" applyFont="1" applyFill="1" applyBorder="1" applyAlignment="1" applyProtection="1">
      <alignment horizontal="left"/>
    </xf>
    <xf numFmtId="0" fontId="7" fillId="4" borderId="0" xfId="0" applyFont="1" applyFill="1" applyAlignment="1"/>
    <xf numFmtId="3" fontId="7" fillId="0" borderId="0" xfId="0" applyNumberFormat="1" applyFont="1" applyAlignment="1"/>
    <xf numFmtId="3" fontId="7" fillId="0" borderId="0" xfId="0" applyNumberFormat="1" applyFont="1" applyFill="1" applyBorder="1" applyAlignment="1" applyProtection="1"/>
    <xf numFmtId="0" fontId="7" fillId="0" borderId="0" xfId="0" applyFont="1" applyFill="1"/>
    <xf numFmtId="0" fontId="17" fillId="0" borderId="0" xfId="0" applyFont="1"/>
    <xf numFmtId="0" fontId="10" fillId="0" borderId="0" xfId="0" applyFont="1"/>
    <xf numFmtId="0" fontId="10" fillId="0" borderId="0" xfId="0" applyFont="1" applyFill="1"/>
    <xf numFmtId="3" fontId="7" fillId="0" borderId="0" xfId="0" applyNumberFormat="1" applyFont="1" applyFill="1"/>
    <xf numFmtId="0" fontId="10" fillId="6" borderId="0" xfId="0" applyFont="1" applyFill="1"/>
    <xf numFmtId="0" fontId="7" fillId="6" borderId="0" xfId="0" applyFont="1" applyFill="1"/>
    <xf numFmtId="0" fontId="7" fillId="0" borderId="7" xfId="0" applyFont="1" applyBorder="1"/>
    <xf numFmtId="1" fontId="7" fillId="0" borderId="0" xfId="0" applyNumberFormat="1" applyFont="1"/>
    <xf numFmtId="165" fontId="7" fillId="0" borderId="0" xfId="0" applyNumberFormat="1" applyFont="1" applyFill="1" applyAlignment="1"/>
    <xf numFmtId="2" fontId="7" fillId="0" borderId="0" xfId="0" applyNumberFormat="1" applyFont="1" applyAlignment="1">
      <alignment horizontal="right"/>
    </xf>
    <xf numFmtId="165" fontId="7" fillId="0" borderId="0" xfId="0" applyNumberFormat="1" applyFont="1"/>
    <xf numFmtId="2" fontId="16" fillId="0" borderId="0" xfId="0" applyNumberFormat="1" applyFont="1"/>
    <xf numFmtId="0" fontId="16" fillId="0" borderId="0" xfId="0" applyFont="1"/>
    <xf numFmtId="2" fontId="11" fillId="0" borderId="0" xfId="0" applyNumberFormat="1" applyFont="1"/>
    <xf numFmtId="165" fontId="16" fillId="0" borderId="0" xfId="0" applyNumberFormat="1" applyFont="1"/>
    <xf numFmtId="2" fontId="7" fillId="0" borderId="7" xfId="0" applyNumberFormat="1" applyFont="1" applyBorder="1"/>
    <xf numFmtId="165" fontId="7" fillId="0" borderId="7" xfId="0" applyNumberFormat="1" applyFont="1" applyBorder="1"/>
    <xf numFmtId="3" fontId="7" fillId="0" borderId="0" xfId="0" applyNumberFormat="1" applyFont="1" applyAlignment="1">
      <alignment horizontal="right"/>
    </xf>
    <xf numFmtId="164" fontId="7" fillId="0" borderId="9" xfId="0" applyNumberFormat="1" applyFont="1" applyBorder="1"/>
    <xf numFmtId="166" fontId="7" fillId="0" borderId="0" xfId="0" applyNumberFormat="1" applyFont="1" applyFill="1" applyBorder="1" applyAlignment="1">
      <alignment horizontal="right"/>
    </xf>
    <xf numFmtId="2" fontId="7" fillId="0" borderId="0" xfId="0" applyNumberFormat="1" applyFont="1" applyFill="1" applyBorder="1" applyAlignment="1">
      <alignment horizontal="right"/>
    </xf>
    <xf numFmtId="2" fontId="7" fillId="8" borderId="0" xfId="0" applyNumberFormat="1" applyFont="1" applyFill="1" applyAlignment="1">
      <alignment horizontal="right"/>
    </xf>
    <xf numFmtId="2" fontId="7" fillId="8" borderId="0" xfId="0" applyNumberFormat="1" applyFont="1" applyFill="1" applyBorder="1" applyAlignment="1" applyProtection="1">
      <alignment horizontal="right"/>
    </xf>
    <xf numFmtId="0" fontId="7" fillId="8" borderId="0" xfId="0" applyFont="1" applyFill="1" applyAlignment="1">
      <alignment horizontal="right"/>
    </xf>
    <xf numFmtId="0" fontId="11" fillId="8" borderId="0" xfId="0" applyFont="1" applyFill="1" applyAlignment="1">
      <alignment horizontal="right"/>
    </xf>
    <xf numFmtId="0" fontId="7" fillId="8" borderId="0" xfId="0" applyFont="1" applyFill="1"/>
    <xf numFmtId="0" fontId="7" fillId="9" borderId="0" xfId="0" applyFont="1" applyFill="1"/>
    <xf numFmtId="0" fontId="13" fillId="9" borderId="0" xfId="0" applyFont="1" applyFill="1" applyAlignment="1"/>
    <xf numFmtId="0" fontId="7" fillId="9" borderId="0" xfId="0" applyFont="1" applyFill="1" applyAlignment="1"/>
    <xf numFmtId="2" fontId="7" fillId="9" borderId="0" xfId="0" applyNumberFormat="1" applyFont="1" applyFill="1"/>
    <xf numFmtId="164" fontId="15" fillId="9" borderId="0" xfId="0" applyNumberFormat="1" applyFont="1" applyFill="1"/>
    <xf numFmtId="1" fontId="7" fillId="7" borderId="0" xfId="0" applyNumberFormat="1" applyFont="1" applyFill="1" applyAlignment="1"/>
    <xf numFmtId="0" fontId="7" fillId="8" borderId="0" xfId="0" applyNumberFormat="1" applyFont="1" applyFill="1" applyBorder="1" applyAlignment="1" applyProtection="1"/>
    <xf numFmtId="3" fontId="7" fillId="8" borderId="0" xfId="0" applyNumberFormat="1" applyFont="1" applyFill="1"/>
    <xf numFmtId="2" fontId="17" fillId="0" borderId="7" xfId="0" applyNumberFormat="1" applyFont="1" applyBorder="1"/>
    <xf numFmtId="165" fontId="7" fillId="4" borderId="0" xfId="0" applyNumberFormat="1" applyFont="1" applyFill="1" applyAlignment="1"/>
    <xf numFmtId="2" fontId="7" fillId="0" borderId="0" xfId="0" applyNumberFormat="1" applyFont="1" applyFill="1"/>
    <xf numFmtId="2" fontId="7" fillId="0" borderId="7" xfId="0" applyNumberFormat="1" applyFont="1" applyFill="1" applyBorder="1"/>
    <xf numFmtId="2" fontId="17" fillId="0" borderId="0" xfId="0" applyNumberFormat="1" applyFont="1" applyBorder="1"/>
    <xf numFmtId="0" fontId="17" fillId="0" borderId="0" xfId="0" applyFont="1" applyFill="1" applyAlignment="1"/>
    <xf numFmtId="0" fontId="20" fillId="10" borderId="0" xfId="0" applyNumberFormat="1" applyFont="1" applyFill="1" applyBorder="1" applyAlignment="1" applyProtection="1"/>
    <xf numFmtId="0" fontId="7" fillId="10" borderId="0" xfId="0" applyNumberFormat="1" applyFont="1" applyFill="1" applyBorder="1" applyAlignment="1" applyProtection="1"/>
    <xf numFmtId="0" fontId="21" fillId="0" borderId="0" xfId="0" applyFont="1" applyFill="1"/>
    <xf numFmtId="0" fontId="21" fillId="0" borderId="0" xfId="0" applyFont="1" applyFill="1" applyAlignment="1">
      <alignment horizontal="center"/>
    </xf>
    <xf numFmtId="0" fontId="1" fillId="0" borderId="0" xfId="0" applyFont="1" applyFill="1"/>
    <xf numFmtId="164" fontId="1" fillId="0" borderId="0" xfId="0" applyNumberFormat="1" applyFont="1" applyFill="1" applyAlignment="1">
      <alignment horizontal="right"/>
    </xf>
    <xf numFmtId="164" fontId="5" fillId="0" borderId="0" xfId="0" applyNumberFormat="1" applyFont="1" applyFill="1" applyAlignment="1">
      <alignment horizontal="right"/>
    </xf>
    <xf numFmtId="164" fontId="1" fillId="0" borderId="0" xfId="0" applyNumberFormat="1" applyFont="1" applyFill="1"/>
    <xf numFmtId="164" fontId="21" fillId="0" borderId="0" xfId="0" applyNumberFormat="1" applyFont="1" applyAlignment="1">
      <alignment horizontal="right"/>
    </xf>
    <xf numFmtId="0" fontId="23" fillId="0" borderId="0" xfId="0" applyFont="1" applyAlignment="1">
      <alignment horizontal="right"/>
    </xf>
    <xf numFmtId="0" fontId="23" fillId="0" borderId="0" xfId="0" applyFont="1"/>
    <xf numFmtId="0" fontId="22" fillId="0" borderId="0" xfId="0" applyFont="1"/>
    <xf numFmtId="0" fontId="10" fillId="0" borderId="0" xfId="0" applyFont="1" applyAlignment="1">
      <alignment horizontal="right"/>
    </xf>
    <xf numFmtId="0" fontId="12" fillId="0" borderId="0" xfId="0" applyFont="1" applyFill="1"/>
    <xf numFmtId="2" fontId="1" fillId="0" borderId="0" xfId="0" applyNumberFormat="1" applyFont="1" applyFill="1"/>
    <xf numFmtId="168" fontId="7" fillId="0" borderId="0" xfId="0" applyNumberFormat="1" applyFont="1"/>
    <xf numFmtId="2" fontId="10" fillId="0" borderId="0" xfId="0" applyNumberFormat="1" applyFont="1"/>
    <xf numFmtId="165" fontId="7" fillId="0" borderId="0" xfId="0" applyNumberFormat="1" applyFont="1" applyFill="1"/>
    <xf numFmtId="164" fontId="17" fillId="0" borderId="0" xfId="0" applyNumberFormat="1" applyFont="1"/>
    <xf numFmtId="1" fontId="17" fillId="0" borderId="0" xfId="0" applyNumberFormat="1" applyFont="1" applyFill="1" applyAlignment="1"/>
    <xf numFmtId="1" fontId="17" fillId="0" borderId="7" xfId="0" applyNumberFormat="1" applyFont="1" applyFill="1" applyBorder="1" applyAlignment="1"/>
    <xf numFmtId="0" fontId="7" fillId="0" borderId="0" xfId="0" applyFont="1" applyBorder="1"/>
    <xf numFmtId="3" fontId="7" fillId="0" borderId="5" xfId="0" applyNumberFormat="1" applyFont="1" applyBorder="1"/>
    <xf numFmtId="3" fontId="7" fillId="0" borderId="1" xfId="0" applyNumberFormat="1" applyFont="1" applyBorder="1"/>
    <xf numFmtId="3" fontId="7" fillId="0" borderId="3" xfId="0" applyNumberFormat="1" applyFont="1" applyBorder="1"/>
    <xf numFmtId="0" fontId="24" fillId="0" borderId="0" xfId="0" applyFont="1" applyFill="1"/>
    <xf numFmtId="0" fontId="12" fillId="8" borderId="0" xfId="0" applyFont="1" applyFill="1"/>
    <xf numFmtId="0" fontId="17" fillId="0" borderId="0" xfId="0" applyFont="1" applyFill="1"/>
    <xf numFmtId="2" fontId="17" fillId="0" borderId="0" xfId="0" applyNumberFormat="1" applyFont="1"/>
    <xf numFmtId="2" fontId="8" fillId="0" borderId="0" xfId="0" applyNumberFormat="1" applyFont="1" applyFill="1" applyAlignment="1">
      <alignment horizontal="right"/>
    </xf>
    <xf numFmtId="165" fontId="7" fillId="0" borderId="0" xfId="0" applyNumberFormat="1" applyFont="1" applyFill="1" applyAlignment="1">
      <alignment horizontal="right"/>
    </xf>
    <xf numFmtId="2" fontId="7" fillId="0" borderId="0" xfId="0" applyNumberFormat="1" applyFont="1" applyFill="1" applyAlignment="1">
      <alignment horizontal="right"/>
    </xf>
    <xf numFmtId="3" fontId="7" fillId="0" borderId="0" xfId="0" applyNumberFormat="1" applyFont="1" applyFill="1" applyAlignment="1">
      <alignment horizontal="right"/>
    </xf>
    <xf numFmtId="164" fontId="7" fillId="0" borderId="9" xfId="0" applyNumberFormat="1" applyFont="1" applyFill="1" applyBorder="1"/>
    <xf numFmtId="166" fontId="7" fillId="0" borderId="0" xfId="0" applyNumberFormat="1" applyFont="1" applyFill="1"/>
    <xf numFmtId="167" fontId="15" fillId="0" borderId="0" xfId="0" applyNumberFormat="1" applyFont="1" applyFill="1"/>
    <xf numFmtId="164" fontId="7" fillId="0" borderId="0" xfId="0" applyNumberFormat="1" applyFont="1" applyFill="1"/>
    <xf numFmtId="164" fontId="17" fillId="0" borderId="0" xfId="0" applyNumberFormat="1" applyFont="1" applyFill="1"/>
    <xf numFmtId="164" fontId="7" fillId="0" borderId="0" xfId="0" applyNumberFormat="1" applyFont="1"/>
    <xf numFmtId="0" fontId="17" fillId="9" borderId="0" xfId="0" applyFont="1" applyFill="1" applyAlignment="1">
      <alignment horizontal="center"/>
    </xf>
    <xf numFmtId="0" fontId="17" fillId="0" borderId="0" xfId="0" applyFont="1" applyFill="1" applyAlignment="1">
      <alignment horizontal="center"/>
    </xf>
    <xf numFmtId="0" fontId="25" fillId="0" borderId="0" xfId="0" applyFont="1" applyFill="1"/>
    <xf numFmtId="0" fontId="7" fillId="11" borderId="0" xfId="0" applyFont="1" applyFill="1"/>
    <xf numFmtId="164" fontId="15" fillId="11" borderId="0" xfId="0" applyNumberFormat="1" applyFont="1" applyFill="1"/>
    <xf numFmtId="0" fontId="12" fillId="11" borderId="0" xfId="0" applyFont="1" applyFill="1" applyAlignment="1"/>
    <xf numFmtId="0" fontId="7" fillId="11" borderId="0" xfId="0" applyFont="1" applyFill="1" applyAlignment="1"/>
    <xf numFmtId="0" fontId="7" fillId="11" borderId="0" xfId="0" applyFont="1" applyFill="1" applyBorder="1" applyAlignment="1"/>
    <xf numFmtId="1" fontId="7" fillId="11" borderId="0" xfId="0" applyNumberFormat="1" applyFont="1" applyFill="1" applyAlignment="1"/>
    <xf numFmtId="1" fontId="7" fillId="11" borderId="7" xfId="0" applyNumberFormat="1" applyFont="1" applyFill="1" applyBorder="1" applyAlignment="1"/>
    <xf numFmtId="1" fontId="7" fillId="11" borderId="0" xfId="0" applyNumberFormat="1" applyFont="1" applyFill="1" applyBorder="1" applyAlignment="1"/>
    <xf numFmtId="3" fontId="7" fillId="11" borderId="0" xfId="0" applyNumberFormat="1" applyFont="1" applyFill="1"/>
    <xf numFmtId="169" fontId="7" fillId="0" borderId="0" xfId="0" applyNumberFormat="1" applyFont="1"/>
    <xf numFmtId="2" fontId="17" fillId="0" borderId="0" xfId="0" applyNumberFormat="1" applyFont="1" applyFill="1" applyAlignment="1">
      <alignment horizontal="right"/>
    </xf>
    <xf numFmtId="2" fontId="17" fillId="0" borderId="0" xfId="0" applyNumberFormat="1" applyFont="1" applyFill="1"/>
    <xf numFmtId="164" fontId="17" fillId="0" borderId="9" xfId="0" applyNumberFormat="1" applyFont="1" applyFill="1" applyBorder="1"/>
    <xf numFmtId="0" fontId="12" fillId="12" borderId="0" xfId="0" applyFont="1" applyFill="1"/>
    <xf numFmtId="0" fontId="7" fillId="12" borderId="0" xfId="0" applyFont="1" applyFill="1"/>
    <xf numFmtId="0" fontId="7" fillId="8" borderId="4" xfId="0" applyFont="1" applyFill="1" applyBorder="1"/>
    <xf numFmtId="0" fontId="7" fillId="8" borderId="5" xfId="0" applyFont="1" applyFill="1" applyBorder="1"/>
    <xf numFmtId="0" fontId="7" fillId="8" borderId="6" xfId="0" applyFont="1" applyFill="1" applyBorder="1"/>
    <xf numFmtId="2" fontId="7" fillId="3" borderId="4" xfId="0" applyNumberFormat="1" applyFont="1" applyFill="1" applyBorder="1"/>
    <xf numFmtId="2" fontId="7" fillId="3" borderId="5" xfId="0" applyNumberFormat="1" applyFont="1" applyFill="1" applyBorder="1"/>
    <xf numFmtId="2" fontId="7" fillId="3" borderId="8" xfId="0" applyNumberFormat="1" applyFont="1" applyFill="1" applyBorder="1"/>
    <xf numFmtId="2" fontId="13" fillId="9" borderId="0" xfId="0" applyNumberFormat="1" applyFont="1" applyFill="1"/>
  </cellXfs>
  <cellStyles count="3">
    <cellStyle name="Followed Hyperlink" xfId="2" builtinId="9" hidden="1"/>
    <cellStyle name="Hyperlink" xfId="1" builtinId="8" hidden="1"/>
    <cellStyle name="Normal" xfId="0" builtinId="0"/>
  </cellStyles>
  <dxfs count="0"/>
  <tableStyles count="0" defaultTableStyle="TableStyleMedium9" defaultPivotStyle="PivotStyleMedium7"/>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D4E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59"/>
  <sheetViews>
    <sheetView topLeftCell="A39" workbookViewId="0">
      <selection activeCell="J56" sqref="J56"/>
    </sheetView>
  </sheetViews>
  <sheetFormatPr baseColWidth="10" defaultRowHeight="16" x14ac:dyDescent="0.2"/>
  <cols>
    <col min="1" max="1" width="10.83203125" style="22"/>
    <col min="2" max="2" width="12.6640625" style="22" customWidth="1"/>
    <col min="3" max="3" width="10.83203125" style="22"/>
    <col min="4" max="4" width="4.83203125" style="22" customWidth="1"/>
    <col min="5" max="7" width="12.5" style="22" customWidth="1"/>
    <col min="8" max="8" width="4.83203125" style="22" customWidth="1"/>
    <col min="9" max="9" width="11.33203125" style="22" customWidth="1"/>
    <col min="10" max="16384" width="10.83203125" style="22"/>
  </cols>
  <sheetData>
    <row r="2" spans="1:14" x14ac:dyDescent="0.2">
      <c r="A2" s="22" t="s">
        <v>109</v>
      </c>
    </row>
    <row r="3" spans="1:14" x14ac:dyDescent="0.2">
      <c r="A3" s="22" t="s">
        <v>110</v>
      </c>
    </row>
    <row r="4" spans="1:14" x14ac:dyDescent="0.2">
      <c r="A4" s="22" t="s">
        <v>111</v>
      </c>
    </row>
    <row r="6" spans="1:14" x14ac:dyDescent="0.2">
      <c r="E6" s="22" t="s">
        <v>106</v>
      </c>
    </row>
    <row r="7" spans="1:14" x14ac:dyDescent="0.2">
      <c r="E7" s="22" t="s">
        <v>107</v>
      </c>
      <c r="I7" s="23" t="s">
        <v>20</v>
      </c>
      <c r="J7" s="23"/>
      <c r="K7" s="23"/>
      <c r="L7" s="23"/>
      <c r="M7" s="23"/>
      <c r="N7" s="23"/>
    </row>
    <row r="8" spans="1:14" x14ac:dyDescent="0.2">
      <c r="B8" s="22" t="s">
        <v>103</v>
      </c>
      <c r="E8" s="22" t="s">
        <v>108</v>
      </c>
      <c r="I8" s="23" t="s">
        <v>3</v>
      </c>
      <c r="J8" s="23"/>
      <c r="K8" s="23"/>
      <c r="L8" s="23"/>
      <c r="M8" s="23"/>
      <c r="N8" s="23"/>
    </row>
    <row r="9" spans="1:14" x14ac:dyDescent="0.2">
      <c r="I9" s="23"/>
      <c r="J9" s="23"/>
      <c r="K9" s="23"/>
      <c r="L9" s="23"/>
      <c r="M9" s="23"/>
      <c r="N9" s="23"/>
    </row>
    <row r="10" spans="1:14" x14ac:dyDescent="0.2">
      <c r="A10" s="22" t="s">
        <v>61</v>
      </c>
      <c r="B10" s="22" t="s">
        <v>82</v>
      </c>
      <c r="C10" s="22" t="s">
        <v>84</v>
      </c>
      <c r="I10" s="23"/>
      <c r="J10" s="24" t="s">
        <v>16</v>
      </c>
      <c r="K10" s="24" t="s">
        <v>17</v>
      </c>
      <c r="L10" s="24" t="s">
        <v>18</v>
      </c>
      <c r="M10" s="24" t="s">
        <v>6</v>
      </c>
      <c r="N10" s="24" t="s">
        <v>8</v>
      </c>
    </row>
    <row r="11" spans="1:14" x14ac:dyDescent="0.2">
      <c r="A11" s="22" t="s">
        <v>61</v>
      </c>
      <c r="B11" s="22" t="s">
        <v>82</v>
      </c>
      <c r="C11" s="22" t="s">
        <v>85</v>
      </c>
      <c r="I11" s="23"/>
      <c r="J11" s="25" t="s">
        <v>19</v>
      </c>
      <c r="K11" s="25" t="s">
        <v>4</v>
      </c>
      <c r="L11" s="25" t="s">
        <v>5</v>
      </c>
      <c r="M11" s="25" t="s">
        <v>7</v>
      </c>
      <c r="N11" s="25" t="s">
        <v>7</v>
      </c>
    </row>
    <row r="12" spans="1:14" x14ac:dyDescent="0.2">
      <c r="A12" s="22" t="s">
        <v>61</v>
      </c>
      <c r="C12" s="22" t="s">
        <v>98</v>
      </c>
      <c r="E12" s="22" t="s">
        <v>104</v>
      </c>
      <c r="I12" s="23" t="s">
        <v>9</v>
      </c>
      <c r="J12" s="29">
        <v>1.4069999999999999E-2</v>
      </c>
      <c r="K12" s="29">
        <v>2.5000000000000001E-2</v>
      </c>
      <c r="L12" s="23">
        <v>0.56000000000000005</v>
      </c>
      <c r="M12" s="23">
        <v>0.20100000000000001</v>
      </c>
      <c r="N12" s="23">
        <v>0</v>
      </c>
    </row>
    <row r="13" spans="1:14" x14ac:dyDescent="0.2">
      <c r="A13" s="22" t="s">
        <v>61</v>
      </c>
      <c r="C13" s="22" t="s">
        <v>67</v>
      </c>
      <c r="I13" s="23" t="s">
        <v>10</v>
      </c>
      <c r="J13" s="29">
        <v>8.9999999999999993E-3</v>
      </c>
      <c r="K13" s="29">
        <v>6.9100000000000003E-3</v>
      </c>
      <c r="L13" s="28">
        <v>1.3</v>
      </c>
      <c r="M13" s="23">
        <v>0.13400000000000001</v>
      </c>
      <c r="N13" s="23">
        <v>0.33500000000000002</v>
      </c>
    </row>
    <row r="14" spans="1:14" x14ac:dyDescent="0.2">
      <c r="A14" s="22" t="s">
        <v>61</v>
      </c>
      <c r="C14" s="22" t="s">
        <v>99</v>
      </c>
      <c r="E14" s="22" t="s">
        <v>99</v>
      </c>
      <c r="I14" s="23" t="s">
        <v>11</v>
      </c>
      <c r="J14" s="29">
        <v>4.9000000000000002E-2</v>
      </c>
      <c r="K14" s="29">
        <v>2.1909999999999999E-2</v>
      </c>
      <c r="L14" s="23">
        <v>2.2400000000000002</v>
      </c>
      <c r="M14" s="23">
        <v>0.13400000000000001</v>
      </c>
      <c r="N14" s="23">
        <v>0.13400000000000001</v>
      </c>
    </row>
    <row r="15" spans="1:14" x14ac:dyDescent="0.2">
      <c r="A15" s="22" t="s">
        <v>61</v>
      </c>
      <c r="C15" s="22" t="s">
        <v>100</v>
      </c>
      <c r="E15" s="22" t="s">
        <v>105</v>
      </c>
      <c r="I15" s="23" t="s">
        <v>12</v>
      </c>
      <c r="J15" s="29">
        <v>9.3469999999999998E-2</v>
      </c>
      <c r="K15" s="29">
        <v>0.13020999999999999</v>
      </c>
      <c r="L15" s="23">
        <v>0.72</v>
      </c>
      <c r="M15" s="23">
        <v>0.13400000000000001</v>
      </c>
      <c r="N15" s="23">
        <v>0.13400000000000001</v>
      </c>
    </row>
    <row r="16" spans="1:14" x14ac:dyDescent="0.2">
      <c r="A16" s="22" t="s">
        <v>61</v>
      </c>
      <c r="C16" s="22" t="s">
        <v>66</v>
      </c>
      <c r="E16" s="22" t="s">
        <v>66</v>
      </c>
      <c r="I16" s="23" t="s">
        <v>13</v>
      </c>
      <c r="J16" s="29">
        <v>5.4400000000000004E-3</v>
      </c>
      <c r="K16" s="29">
        <v>1.34E-3</v>
      </c>
      <c r="L16" s="23">
        <v>4.07</v>
      </c>
      <c r="M16" s="23">
        <v>6.7000000000000004E-2</v>
      </c>
      <c r="N16" s="23">
        <v>6.7000000000000004E-2</v>
      </c>
    </row>
    <row r="17" spans="1:14" x14ac:dyDescent="0.2">
      <c r="A17" s="22" t="s">
        <v>61</v>
      </c>
      <c r="C17" s="22" t="s">
        <v>68</v>
      </c>
      <c r="E17" s="22" t="s">
        <v>100</v>
      </c>
      <c r="I17" s="23" t="s">
        <v>14</v>
      </c>
      <c r="J17" s="29">
        <v>4.1950000000000001E-2</v>
      </c>
      <c r="K17" s="29">
        <v>4.0200000000000001E-3</v>
      </c>
      <c r="L17" s="23">
        <v>1.83</v>
      </c>
      <c r="M17" s="23">
        <v>0.28399999999999997</v>
      </c>
      <c r="N17" s="23">
        <v>0.28399999999999997</v>
      </c>
    </row>
    <row r="18" spans="1:14" x14ac:dyDescent="0.2">
      <c r="A18" s="22" t="s">
        <v>61</v>
      </c>
      <c r="C18" s="22" t="s">
        <v>65</v>
      </c>
      <c r="I18" s="23" t="s">
        <v>15</v>
      </c>
      <c r="J18" s="29">
        <v>0.2069</v>
      </c>
      <c r="K18" s="29">
        <v>0.11301</v>
      </c>
      <c r="L18" s="23">
        <v>10.44</v>
      </c>
      <c r="M18" s="23">
        <v>4.5999999999999999E-2</v>
      </c>
      <c r="N18" s="23">
        <v>4.5999999999999999E-2</v>
      </c>
    </row>
    <row r="19" spans="1:14" x14ac:dyDescent="0.2">
      <c r="A19" s="22" t="s">
        <v>61</v>
      </c>
      <c r="C19" s="22" t="s">
        <v>69</v>
      </c>
      <c r="I19" s="23"/>
      <c r="J19" s="23"/>
      <c r="K19" s="23"/>
      <c r="L19" s="23"/>
      <c r="M19" s="23"/>
      <c r="N19" s="23"/>
    </row>
    <row r="20" spans="1:14" x14ac:dyDescent="0.2">
      <c r="A20" s="22" t="s">
        <v>74</v>
      </c>
      <c r="C20" s="22" t="s">
        <v>101</v>
      </c>
      <c r="I20" s="23"/>
      <c r="J20" s="23"/>
      <c r="K20" s="23"/>
      <c r="L20" s="23"/>
      <c r="M20" s="23"/>
      <c r="N20" s="23"/>
    </row>
    <row r="21" spans="1:14" x14ac:dyDescent="0.2">
      <c r="A21" s="22" t="s">
        <v>74</v>
      </c>
      <c r="C21" s="22" t="s">
        <v>102</v>
      </c>
      <c r="I21" s="26" t="s">
        <v>24</v>
      </c>
      <c r="J21" s="23"/>
      <c r="K21" s="23"/>
      <c r="L21" s="23" t="s">
        <v>25</v>
      </c>
      <c r="M21" s="23"/>
      <c r="N21" s="23"/>
    </row>
    <row r="22" spans="1:14" x14ac:dyDescent="0.2">
      <c r="A22" s="22" t="s">
        <v>61</v>
      </c>
      <c r="C22" s="22" t="s">
        <v>70</v>
      </c>
      <c r="I22" s="23" t="s">
        <v>21</v>
      </c>
      <c r="J22" s="23"/>
      <c r="K22" s="23"/>
      <c r="L22" s="27">
        <v>5337</v>
      </c>
      <c r="M22" s="23"/>
      <c r="N22" s="23"/>
    </row>
    <row r="23" spans="1:14" x14ac:dyDescent="0.2">
      <c r="A23" s="22" t="s">
        <v>75</v>
      </c>
      <c r="C23" s="22" t="s">
        <v>71</v>
      </c>
      <c r="I23" s="23" t="s">
        <v>22</v>
      </c>
      <c r="J23" s="23"/>
      <c r="K23" s="23"/>
      <c r="L23" s="23">
        <v>412</v>
      </c>
      <c r="M23" s="23"/>
      <c r="N23" s="23"/>
    </row>
    <row r="24" spans="1:14" x14ac:dyDescent="0.2">
      <c r="A24" s="22" t="s">
        <v>61</v>
      </c>
      <c r="C24" s="22" t="s">
        <v>72</v>
      </c>
      <c r="I24" s="23" t="s">
        <v>23</v>
      </c>
      <c r="J24" s="23"/>
      <c r="K24" s="23"/>
      <c r="L24" s="23">
        <v>12.95</v>
      </c>
      <c r="M24" s="23"/>
      <c r="N24" s="23"/>
    </row>
    <row r="25" spans="1:14" x14ac:dyDescent="0.2">
      <c r="A25" s="22" t="s">
        <v>61</v>
      </c>
      <c r="C25" s="22" t="s">
        <v>79</v>
      </c>
      <c r="I25" s="23"/>
      <c r="J25" s="23"/>
      <c r="K25" s="23"/>
      <c r="L25" s="23"/>
      <c r="M25" s="23"/>
      <c r="N25" s="23"/>
    </row>
    <row r="26" spans="1:14" x14ac:dyDescent="0.2">
      <c r="A26" s="22" t="s">
        <v>76</v>
      </c>
      <c r="C26" s="22" t="s">
        <v>73</v>
      </c>
      <c r="I26" s="23" t="s">
        <v>26</v>
      </c>
      <c r="J26" s="23"/>
      <c r="K26" s="23"/>
      <c r="L26" s="23"/>
      <c r="M26" s="23"/>
      <c r="N26" s="23"/>
    </row>
    <row r="27" spans="1:14" x14ac:dyDescent="0.2">
      <c r="E27" s="22" t="s">
        <v>86</v>
      </c>
    </row>
    <row r="28" spans="1:14" x14ac:dyDescent="0.2">
      <c r="I28" s="23" t="s">
        <v>28</v>
      </c>
      <c r="J28" s="23"/>
      <c r="K28" s="23"/>
      <c r="L28" s="23"/>
      <c r="M28" s="23"/>
      <c r="N28" s="23"/>
    </row>
    <row r="29" spans="1:14" x14ac:dyDescent="0.2">
      <c r="I29" s="23" t="s">
        <v>27</v>
      </c>
      <c r="J29" s="23"/>
      <c r="K29" s="23"/>
      <c r="L29" s="23"/>
      <c r="M29" s="23"/>
      <c r="N29" s="23"/>
    </row>
    <row r="31" spans="1:14" x14ac:dyDescent="0.2">
      <c r="I31" s="22" t="s">
        <v>1</v>
      </c>
    </row>
    <row r="33" spans="1:9" x14ac:dyDescent="0.2">
      <c r="I33" s="22" t="s">
        <v>0</v>
      </c>
    </row>
    <row r="34" spans="1:9" x14ac:dyDescent="0.2">
      <c r="A34" s="22" t="s">
        <v>279</v>
      </c>
    </row>
    <row r="35" spans="1:9" x14ac:dyDescent="0.2">
      <c r="A35" s="22" t="s">
        <v>280</v>
      </c>
    </row>
    <row r="36" spans="1:9" x14ac:dyDescent="0.2">
      <c r="A36" s="22" t="s">
        <v>300</v>
      </c>
    </row>
    <row r="37" spans="1:9" x14ac:dyDescent="0.2">
      <c r="A37" s="22" t="s">
        <v>294</v>
      </c>
    </row>
    <row r="38" spans="1:9" x14ac:dyDescent="0.2">
      <c r="A38" s="22" t="s">
        <v>291</v>
      </c>
    </row>
    <row r="39" spans="1:9" x14ac:dyDescent="0.2">
      <c r="A39" s="22" t="s">
        <v>281</v>
      </c>
    </row>
    <row r="41" spans="1:9" x14ac:dyDescent="0.2">
      <c r="A41" s="22" t="s">
        <v>290</v>
      </c>
    </row>
    <row r="42" spans="1:9" x14ac:dyDescent="0.2">
      <c r="B42" s="22" t="s">
        <v>299</v>
      </c>
    </row>
    <row r="43" spans="1:9" x14ac:dyDescent="0.2">
      <c r="B43" s="22" t="s">
        <v>301</v>
      </c>
    </row>
    <row r="44" spans="1:9" x14ac:dyDescent="0.2">
      <c r="B44" s="22" t="s">
        <v>295</v>
      </c>
    </row>
    <row r="45" spans="1:9" x14ac:dyDescent="0.2">
      <c r="B45" s="22" t="s">
        <v>298</v>
      </c>
    </row>
    <row r="46" spans="1:9" x14ac:dyDescent="0.2">
      <c r="B46" s="22" t="s">
        <v>292</v>
      </c>
    </row>
    <row r="47" spans="1:9" x14ac:dyDescent="0.2">
      <c r="B47" s="22" t="s">
        <v>296</v>
      </c>
    </row>
    <row r="48" spans="1:9" x14ac:dyDescent="0.2">
      <c r="B48" s="22" t="s">
        <v>297</v>
      </c>
    </row>
    <row r="49" spans="1:8" x14ac:dyDescent="0.2">
      <c r="B49" s="22" t="s">
        <v>293</v>
      </c>
    </row>
    <row r="50" spans="1:8" x14ac:dyDescent="0.2">
      <c r="A50" s="22" t="s">
        <v>289</v>
      </c>
    </row>
    <row r="52" spans="1:8" x14ac:dyDescent="0.2">
      <c r="A52" s="120" t="s">
        <v>302</v>
      </c>
    </row>
    <row r="53" spans="1:8" x14ac:dyDescent="0.2">
      <c r="A53" s="120"/>
      <c r="B53" s="70" t="s">
        <v>303</v>
      </c>
      <c r="E53" s="22" t="s">
        <v>305</v>
      </c>
    </row>
    <row r="54" spans="1:8" s="70" customFormat="1" x14ac:dyDescent="0.2">
      <c r="B54" s="70" t="s">
        <v>304</v>
      </c>
      <c r="E54" s="121" t="s">
        <v>46</v>
      </c>
      <c r="F54" s="121"/>
      <c r="G54" s="121" t="s">
        <v>50</v>
      </c>
    </row>
    <row r="55" spans="1:8" s="70" customFormat="1" x14ac:dyDescent="0.2">
      <c r="B55" s="118" t="s">
        <v>286</v>
      </c>
      <c r="C55" s="119" t="s">
        <v>287</v>
      </c>
      <c r="E55" s="118" t="s">
        <v>286</v>
      </c>
      <c r="F55" s="119" t="s">
        <v>287</v>
      </c>
      <c r="G55" s="118" t="s">
        <v>286</v>
      </c>
      <c r="H55" s="119" t="s">
        <v>287</v>
      </c>
    </row>
    <row r="56" spans="1:8" x14ac:dyDescent="0.2">
      <c r="A56" s="22" t="s">
        <v>285</v>
      </c>
      <c r="B56" s="78">
        <v>2.88</v>
      </c>
      <c r="C56" s="22" t="s">
        <v>61</v>
      </c>
      <c r="E56" s="22">
        <v>6.36</v>
      </c>
      <c r="F56" s="22" t="s">
        <v>61</v>
      </c>
      <c r="G56" s="22">
        <v>1.65</v>
      </c>
      <c r="H56" s="22" t="s">
        <v>61</v>
      </c>
    </row>
    <row r="57" spans="1:8" x14ac:dyDescent="0.2">
      <c r="A57" s="22" t="s">
        <v>282</v>
      </c>
      <c r="B57" s="78">
        <v>4.6390000000000002</v>
      </c>
      <c r="C57" s="22" t="s">
        <v>192</v>
      </c>
      <c r="D57" s="22" t="s">
        <v>307</v>
      </c>
      <c r="E57" s="22">
        <v>4.87</v>
      </c>
      <c r="F57" s="22" t="s">
        <v>192</v>
      </c>
      <c r="G57" s="22">
        <v>6.14</v>
      </c>
      <c r="H57" s="22" t="s">
        <v>192</v>
      </c>
    </row>
    <row r="58" spans="1:8" x14ac:dyDescent="0.2">
      <c r="A58" s="22" t="s">
        <v>283</v>
      </c>
      <c r="B58" s="78">
        <v>4.9800000000000004</v>
      </c>
      <c r="C58" s="22" t="s">
        <v>61</v>
      </c>
      <c r="E58" s="22">
        <v>5.4</v>
      </c>
      <c r="F58" s="22" t="s">
        <v>61</v>
      </c>
      <c r="G58" s="22">
        <v>3.3</v>
      </c>
      <c r="H58" s="22" t="s">
        <v>61</v>
      </c>
    </row>
    <row r="59" spans="1:8" x14ac:dyDescent="0.2">
      <c r="A59" s="22" t="s">
        <v>284</v>
      </c>
      <c r="B59" s="78">
        <v>7.5449999999999999</v>
      </c>
      <c r="C59" s="22" t="s">
        <v>288</v>
      </c>
      <c r="E59" s="22">
        <v>2.8</v>
      </c>
      <c r="F59" s="22" t="s">
        <v>306</v>
      </c>
      <c r="G59" s="22">
        <v>3.4</v>
      </c>
      <c r="H59" s="22" t="s">
        <v>306</v>
      </c>
    </row>
  </sheetData>
  <phoneticPr fontId="6" type="noConversion"/>
  <pageMargins left="0.7" right="0.7" top="0.75" bottom="0.75" header="0.5" footer="0.5"/>
  <pageSetup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15"/>
  <sheetViews>
    <sheetView zoomScale="125" workbookViewId="0">
      <pane ySplit="7020" topLeftCell="A207" activePane="bottomLeft"/>
      <selection activeCell="G5" sqref="G5"/>
      <selection pane="bottomLeft" activeCell="F215" sqref="F215"/>
    </sheetView>
  </sheetViews>
  <sheetFormatPr baseColWidth="10" defaultColWidth="8.83203125" defaultRowHeight="16" x14ac:dyDescent="0.2"/>
  <cols>
    <col min="1" max="1" width="10" style="1" customWidth="1"/>
    <col min="2" max="2" width="8.83203125" style="1"/>
    <col min="3" max="3" width="10.5" style="1" customWidth="1"/>
    <col min="4" max="9" width="8.83203125" style="1"/>
    <col min="10" max="10" width="3.83203125" style="1" customWidth="1"/>
    <col min="11" max="12" width="8.83203125" style="1"/>
    <col min="13" max="13" width="10.33203125" style="1" customWidth="1"/>
    <col min="14" max="18" width="8.83203125" style="1"/>
    <col min="19" max="19" width="11.83203125" style="1" customWidth="1"/>
    <col min="20" max="21" width="8.83203125" style="1"/>
    <col min="22" max="22" width="7.5" style="1" customWidth="1"/>
    <col min="23" max="23" width="8.83203125" style="1"/>
    <col min="24" max="24" width="10.6640625" style="1" customWidth="1"/>
    <col min="25" max="29" width="8.83203125" style="1"/>
    <col min="30" max="30" width="8.33203125" style="1" customWidth="1"/>
    <col min="31" max="32" width="8.83203125" style="1"/>
    <col min="33" max="33" width="7" style="1" customWidth="1"/>
    <col min="34" max="16384" width="8.83203125" style="1"/>
  </cols>
  <sheetData>
    <row r="1" spans="1:33" ht="18" x14ac:dyDescent="0.2">
      <c r="A1" s="16" t="s">
        <v>77</v>
      </c>
      <c r="B1" s="7" t="s">
        <v>36</v>
      </c>
    </row>
    <row r="2" spans="1:33" x14ac:dyDescent="0.2">
      <c r="B2" s="22" t="s">
        <v>109</v>
      </c>
    </row>
    <row r="3" spans="1:33" x14ac:dyDescent="0.2">
      <c r="B3" s="22" t="s">
        <v>110</v>
      </c>
    </row>
    <row r="4" spans="1:33" x14ac:dyDescent="0.2">
      <c r="B4" s="22" t="s">
        <v>111</v>
      </c>
    </row>
    <row r="6" spans="1:33" ht="18" x14ac:dyDescent="0.2">
      <c r="B6" s="7" t="s">
        <v>37</v>
      </c>
      <c r="L6" s="9" t="s">
        <v>40</v>
      </c>
      <c r="W6" s="7" t="s">
        <v>45</v>
      </c>
    </row>
    <row r="7" spans="1:33" x14ac:dyDescent="0.2">
      <c r="B7" s="2" t="s">
        <v>38</v>
      </c>
      <c r="L7" s="8" t="s">
        <v>39</v>
      </c>
      <c r="AB7" s="4" t="s">
        <v>41</v>
      </c>
      <c r="AC7" s="4"/>
      <c r="AD7" s="4" t="s">
        <v>43</v>
      </c>
    </row>
    <row r="8" spans="1:33" s="3" customFormat="1" x14ac:dyDescent="0.2">
      <c r="B8" s="4" t="s">
        <v>46</v>
      </c>
      <c r="C8" s="4" t="s">
        <v>47</v>
      </c>
      <c r="D8" s="4" t="s">
        <v>48</v>
      </c>
      <c r="E8" s="4" t="s">
        <v>49</v>
      </c>
      <c r="F8" s="4" t="s">
        <v>50</v>
      </c>
      <c r="G8" s="4" t="s">
        <v>51</v>
      </c>
      <c r="H8" s="4" t="s">
        <v>52</v>
      </c>
      <c r="I8" s="4" t="s">
        <v>53</v>
      </c>
      <c r="J8" s="4"/>
      <c r="K8" s="4"/>
      <c r="L8" s="10" t="s">
        <v>46</v>
      </c>
      <c r="M8" s="10" t="s">
        <v>47</v>
      </c>
      <c r="N8" s="10" t="s">
        <v>48</v>
      </c>
      <c r="O8" s="10" t="s">
        <v>54</v>
      </c>
      <c r="P8" s="10" t="s">
        <v>50</v>
      </c>
      <c r="Q8" s="10" t="s">
        <v>51</v>
      </c>
      <c r="R8" s="10" t="s">
        <v>52</v>
      </c>
      <c r="S8" s="10" t="s">
        <v>55</v>
      </c>
      <c r="T8" s="4"/>
      <c r="U8" s="4"/>
      <c r="V8" s="4"/>
      <c r="W8" s="4" t="s">
        <v>46</v>
      </c>
      <c r="X8" s="4" t="s">
        <v>47</v>
      </c>
      <c r="Y8" s="4" t="s">
        <v>48</v>
      </c>
      <c r="Z8" s="4" t="s">
        <v>49</v>
      </c>
      <c r="AA8" s="4" t="s">
        <v>50</v>
      </c>
      <c r="AB8" s="4" t="s">
        <v>42</v>
      </c>
      <c r="AC8" s="4" t="s">
        <v>52</v>
      </c>
      <c r="AD8" s="4" t="s">
        <v>44</v>
      </c>
      <c r="AE8" s="4" t="s">
        <v>56</v>
      </c>
      <c r="AF8" s="4" t="s">
        <v>57</v>
      </c>
    </row>
    <row r="9" spans="1:33" x14ac:dyDescent="0.2">
      <c r="A9" s="11">
        <v>1730</v>
      </c>
      <c r="B9" s="2">
        <v>10.207822580645162</v>
      </c>
      <c r="C9" s="2">
        <v>9.0334000000000003</v>
      </c>
      <c r="D9" s="2">
        <v>3.8976000000000002</v>
      </c>
      <c r="E9" s="2">
        <v>3.1321212121212119</v>
      </c>
      <c r="G9" s="2">
        <v>3.291039</v>
      </c>
      <c r="H9" s="2">
        <v>3.0505390000000001</v>
      </c>
      <c r="K9" s="11">
        <v>1730</v>
      </c>
      <c r="L9" s="8">
        <v>200.93869892767054</v>
      </c>
      <c r="M9" s="8">
        <v>155.56269693379929</v>
      </c>
      <c r="N9" s="8">
        <v>136.97776340831086</v>
      </c>
      <c r="O9" s="8">
        <v>149.31832448837139</v>
      </c>
      <c r="Q9" s="8">
        <v>167.33848051575441</v>
      </c>
      <c r="R9" s="8">
        <v>117.61097819066036</v>
      </c>
      <c r="V9" s="11">
        <v>1730</v>
      </c>
      <c r="W9" s="2">
        <v>4.0318000145366248</v>
      </c>
      <c r="X9" s="2">
        <v>4.6086659724188568</v>
      </c>
      <c r="Y9" s="2">
        <v>2.2582740850517138</v>
      </c>
      <c r="Z9" s="2">
        <v>1.6647725550952561</v>
      </c>
      <c r="AB9" s="2">
        <v>1.5608697451031346</v>
      </c>
      <c r="AC9" s="2">
        <v>2.0585346161205198</v>
      </c>
      <c r="AF9" s="2">
        <v>2.6875279734592978</v>
      </c>
      <c r="AG9" s="11">
        <v>1730</v>
      </c>
    </row>
    <row r="10" spans="1:33" x14ac:dyDescent="0.2">
      <c r="A10" s="12">
        <v>1731</v>
      </c>
      <c r="B10" s="2">
        <v>10.207822580645162</v>
      </c>
      <c r="C10" s="2">
        <v>9.0334000000000003</v>
      </c>
      <c r="D10" s="2">
        <v>3.8976000000000002</v>
      </c>
      <c r="E10" s="2">
        <v>3.1321212121212119</v>
      </c>
      <c r="G10" s="2">
        <v>3.2897403000000001</v>
      </c>
      <c r="H10" s="2">
        <v>3.0492403000000006</v>
      </c>
      <c r="K10" s="12">
        <v>1731</v>
      </c>
      <c r="L10" s="8">
        <v>199.92515499816113</v>
      </c>
      <c r="M10" s="8">
        <v>161.57582598830658</v>
      </c>
      <c r="N10" s="8">
        <v>145.91201836293459</v>
      </c>
      <c r="O10" s="8">
        <v>157.62888770047158</v>
      </c>
      <c r="Q10" s="8">
        <v>160.76363790972988</v>
      </c>
      <c r="R10" s="8">
        <v>97.581864173293852</v>
      </c>
      <c r="V10" s="12">
        <v>1731</v>
      </c>
      <c r="W10" s="2">
        <v>4.0522396957251532</v>
      </c>
      <c r="X10" s="2">
        <v>4.4371520526120865</v>
      </c>
      <c r="Y10" s="2">
        <v>2.1199990021652115</v>
      </c>
      <c r="Z10" s="2">
        <v>1.5770018567497948</v>
      </c>
      <c r="AB10" s="2">
        <v>1.6240643928859364</v>
      </c>
      <c r="AC10" s="2">
        <v>2.480001796060479</v>
      </c>
      <c r="AF10" s="2">
        <v>2.7908749760788867</v>
      </c>
      <c r="AG10" s="12">
        <v>1731</v>
      </c>
    </row>
    <row r="11" spans="1:33" x14ac:dyDescent="0.2">
      <c r="A11" s="12">
        <v>1732</v>
      </c>
      <c r="B11" s="2">
        <v>10.207822580645162</v>
      </c>
      <c r="C11" s="2">
        <v>9.0334000000000003</v>
      </c>
      <c r="D11" s="2">
        <v>3.8976000000000002</v>
      </c>
      <c r="E11" s="2">
        <v>3.1321212121212119</v>
      </c>
      <c r="G11" s="2">
        <v>3.2884415999999996</v>
      </c>
      <c r="H11" s="2">
        <v>3.0479416000000001</v>
      </c>
      <c r="K11" s="12">
        <v>1732</v>
      </c>
      <c r="L11" s="8">
        <v>199.22792423199388</v>
      </c>
      <c r="M11" s="8">
        <v>143.37229387829404</v>
      </c>
      <c r="N11" s="8">
        <v>140.22270421718559</v>
      </c>
      <c r="O11" s="8">
        <v>155.06791426344611</v>
      </c>
      <c r="Q11" s="8">
        <v>146.78796782428836</v>
      </c>
      <c r="R11" s="8">
        <v>115.69375532428835</v>
      </c>
      <c r="V11" s="12">
        <v>1732</v>
      </c>
      <c r="W11" s="2">
        <v>4.0664211725368773</v>
      </c>
      <c r="X11" s="2">
        <v>5.000523382468173</v>
      </c>
      <c r="Y11" s="2">
        <v>2.2060146041272941</v>
      </c>
      <c r="Z11" s="2">
        <v>1.603046315298549</v>
      </c>
      <c r="AB11" s="2">
        <v>1.7779892483002553</v>
      </c>
      <c r="AC11" s="2">
        <v>2.0908658925115149</v>
      </c>
      <c r="AF11" s="2">
        <v>2.8004220178458112</v>
      </c>
      <c r="AG11" s="12">
        <v>1732</v>
      </c>
    </row>
    <row r="12" spans="1:33" x14ac:dyDescent="0.2">
      <c r="A12" s="12">
        <v>1733</v>
      </c>
      <c r="B12" s="2">
        <v>10.207822580645162</v>
      </c>
      <c r="C12" s="2">
        <v>9.0334000000000003</v>
      </c>
      <c r="D12" s="2">
        <v>3.5</v>
      </c>
      <c r="E12" s="2">
        <v>3.1321212121212119</v>
      </c>
      <c r="G12" s="2">
        <v>3.2871428999999996</v>
      </c>
      <c r="H12" s="2">
        <v>3.0466429000000002</v>
      </c>
      <c r="K12" s="12">
        <v>1733</v>
      </c>
      <c r="L12" s="8">
        <v>198.46803154586254</v>
      </c>
      <c r="M12" s="8">
        <v>153.50710014965816</v>
      </c>
      <c r="N12" s="8">
        <v>129.42639746626105</v>
      </c>
      <c r="O12" s="8">
        <v>169.76787878682725</v>
      </c>
      <c r="Q12" s="8">
        <v>133.59952938626571</v>
      </c>
      <c r="R12" s="8">
        <v>133.39481600408266</v>
      </c>
      <c r="V12" s="12">
        <v>1733</v>
      </c>
      <c r="W12" s="2">
        <v>4.0819906508234913</v>
      </c>
      <c r="X12" s="2">
        <v>4.6703801142588679</v>
      </c>
      <c r="Y12" s="2">
        <v>2.1462219702915633</v>
      </c>
      <c r="Z12" s="2">
        <v>1.4642407642566164</v>
      </c>
      <c r="AB12" s="2">
        <v>1.9527341027421052</v>
      </c>
      <c r="AC12" s="2">
        <v>1.8126420710993385</v>
      </c>
      <c r="AF12" s="2">
        <v>2.8109017414196309</v>
      </c>
      <c r="AG12" s="12">
        <v>1733</v>
      </c>
    </row>
    <row r="13" spans="1:33" x14ac:dyDescent="0.2">
      <c r="A13" s="12">
        <v>1734</v>
      </c>
      <c r="B13" s="2">
        <v>10.207822580645162</v>
      </c>
      <c r="C13" s="2">
        <v>9.0334000000000003</v>
      </c>
      <c r="D13" s="2">
        <v>3.5</v>
      </c>
      <c r="E13" s="2">
        <v>3.1321212121212119</v>
      </c>
      <c r="G13" s="2">
        <v>3.2858442000000001</v>
      </c>
      <c r="H13" s="2">
        <v>3.0453442000000002</v>
      </c>
      <c r="K13" s="12">
        <v>1734</v>
      </c>
      <c r="L13" s="8">
        <v>197.9142631411348</v>
      </c>
      <c r="M13" s="8">
        <v>148.95182576113896</v>
      </c>
      <c r="N13" s="8">
        <v>116.8815874760313</v>
      </c>
      <c r="O13" s="8">
        <v>182.63864990992641</v>
      </c>
      <c r="Q13" s="8">
        <v>135.35926695148837</v>
      </c>
      <c r="R13" s="8">
        <v>121.01808032428833</v>
      </c>
      <c r="V13" s="12">
        <v>1734</v>
      </c>
      <c r="W13" s="2">
        <v>4.0934121492791542</v>
      </c>
      <c r="X13" s="2">
        <v>4.8132106086849609</v>
      </c>
      <c r="Y13" s="2">
        <v>2.3765743071785468</v>
      </c>
      <c r="Z13" s="2">
        <v>1.3610539100220223</v>
      </c>
      <c r="AB13" s="2">
        <v>1.9265861258523775</v>
      </c>
      <c r="AC13" s="2">
        <v>1.9971725173571122</v>
      </c>
      <c r="AF13" s="2">
        <v>2.8185883347167691</v>
      </c>
      <c r="AG13" s="12">
        <v>1734</v>
      </c>
    </row>
    <row r="14" spans="1:33" x14ac:dyDescent="0.2">
      <c r="A14" s="12">
        <v>1735</v>
      </c>
      <c r="B14" s="2">
        <v>11.135806451612904</v>
      </c>
      <c r="C14" s="2">
        <v>9.0334000000000003</v>
      </c>
      <c r="D14" s="2">
        <v>3.3450000000000002</v>
      </c>
      <c r="E14" s="2">
        <v>3.1321212121212119</v>
      </c>
      <c r="G14" s="2">
        <v>3.2845455000000001</v>
      </c>
      <c r="H14" s="2">
        <v>3.0440454999999997</v>
      </c>
      <c r="K14" s="12">
        <v>1735</v>
      </c>
      <c r="L14" s="8">
        <v>198.10423631266764</v>
      </c>
      <c r="M14" s="8">
        <v>162.82641226969102</v>
      </c>
      <c r="N14" s="8">
        <v>124.35047305531805</v>
      </c>
      <c r="O14" s="8">
        <v>180.85731972854177</v>
      </c>
      <c r="Q14" s="8">
        <v>144.25676173636546</v>
      </c>
      <c r="R14" s="8">
        <v>129.03291782428835</v>
      </c>
      <c r="V14" s="12">
        <v>1735</v>
      </c>
      <c r="W14" s="2">
        <v>4.4612582712846676</v>
      </c>
      <c r="X14" s="2">
        <v>4.4030725601755485</v>
      </c>
      <c r="Y14" s="2">
        <v>2.1349029396783381</v>
      </c>
      <c r="Z14" s="2">
        <v>1.3744594299758337</v>
      </c>
      <c r="AB14" s="2">
        <v>1.8070432966054881</v>
      </c>
      <c r="AC14" s="2">
        <v>1.8723199999817186</v>
      </c>
      <c r="AF14" s="2">
        <v>2.8159466756633211</v>
      </c>
      <c r="AG14" s="12">
        <v>1735</v>
      </c>
    </row>
    <row r="15" spans="1:33" x14ac:dyDescent="0.2">
      <c r="A15" s="12">
        <v>1736</v>
      </c>
      <c r="B15" s="2">
        <v>11.135806451612904</v>
      </c>
      <c r="C15" s="2">
        <v>9.0334000000000003</v>
      </c>
      <c r="D15" s="2">
        <v>3.3450000000000002</v>
      </c>
      <c r="E15" s="2">
        <v>3.1321212121212119</v>
      </c>
      <c r="G15" s="2">
        <v>3.2832467999999997</v>
      </c>
      <c r="H15" s="2">
        <v>3.0427468000000006</v>
      </c>
      <c r="K15" s="12">
        <v>1736</v>
      </c>
      <c r="L15" s="8">
        <v>198.91189877571333</v>
      </c>
      <c r="M15" s="8">
        <v>154.24861749234967</v>
      </c>
      <c r="N15" s="8">
        <v>134.24328790711047</v>
      </c>
      <c r="O15" s="8">
        <v>169.15204581699689</v>
      </c>
      <c r="Q15" s="8">
        <v>159.81211671608403</v>
      </c>
      <c r="R15" s="8">
        <v>125.64887532428833</v>
      </c>
      <c r="V15" s="12">
        <v>1736</v>
      </c>
      <c r="W15" s="2">
        <v>4.4431437649839074</v>
      </c>
      <c r="X15" s="2">
        <v>4.6479282575875667</v>
      </c>
      <c r="Y15" s="2">
        <v>1.9775751519128948</v>
      </c>
      <c r="Z15" s="2">
        <v>1.4695716352729469</v>
      </c>
      <c r="AB15" s="2">
        <v>1.6305093018702108</v>
      </c>
      <c r="AC15" s="2">
        <v>1.9219260072689321</v>
      </c>
      <c r="AF15" s="2">
        <v>2.8047708370052757</v>
      </c>
      <c r="AG15" s="12">
        <v>1736</v>
      </c>
    </row>
    <row r="16" spans="1:33" x14ac:dyDescent="0.2">
      <c r="A16" s="12">
        <v>1737</v>
      </c>
      <c r="B16" s="2">
        <v>11.135806451612904</v>
      </c>
      <c r="C16" s="2">
        <v>9.0334000000000003</v>
      </c>
      <c r="D16" s="2">
        <v>3.3450000000000002</v>
      </c>
      <c r="E16" s="2">
        <v>3.1207729468599035</v>
      </c>
      <c r="G16" s="2">
        <v>3.2819480999999997</v>
      </c>
      <c r="H16" s="2">
        <v>3.0414481000000002</v>
      </c>
      <c r="K16" s="12">
        <v>1737</v>
      </c>
      <c r="L16" s="8">
        <v>198.54737509769882</v>
      </c>
      <c r="M16" s="8">
        <v>161.87844175429674</v>
      </c>
      <c r="N16" s="8">
        <v>136.45863918064538</v>
      </c>
      <c r="O16" s="8">
        <v>159.37794116163332</v>
      </c>
      <c r="Q16" s="8">
        <v>169.96664299358082</v>
      </c>
      <c r="R16" s="8">
        <v>143.06551793895932</v>
      </c>
      <c r="V16" s="12">
        <v>1737</v>
      </c>
      <c r="W16" s="2">
        <v>4.4513011687590129</v>
      </c>
      <c r="X16" s="2">
        <v>4.4288572348916766</v>
      </c>
      <c r="Y16" s="2">
        <v>1.9454700125270215</v>
      </c>
      <c r="Z16" s="2">
        <v>1.5540443727827022</v>
      </c>
      <c r="AB16" s="2">
        <v>1.5324893569758198</v>
      </c>
      <c r="AC16" s="2">
        <v>1.6872323486380532</v>
      </c>
      <c r="AF16" s="2">
        <v>2.9004426777946057</v>
      </c>
      <c r="AG16" s="12">
        <v>1737</v>
      </c>
    </row>
    <row r="17" spans="1:33" x14ac:dyDescent="0.2">
      <c r="A17" s="12">
        <v>1738</v>
      </c>
      <c r="B17" s="2">
        <v>11.135806451612904</v>
      </c>
      <c r="C17" s="2">
        <v>9.0334000000000003</v>
      </c>
      <c r="D17" s="2">
        <v>3.3450000000000002</v>
      </c>
      <c r="E17" s="2">
        <v>3.0835322195704049</v>
      </c>
      <c r="F17" s="2">
        <v>3.2695494000000003</v>
      </c>
      <c r="G17" s="2">
        <v>3.2806494000000002</v>
      </c>
      <c r="H17" s="2">
        <v>3.0401493999999998</v>
      </c>
      <c r="K17" s="12">
        <v>1738</v>
      </c>
      <c r="L17" s="8">
        <v>201.37985577063026</v>
      </c>
      <c r="M17" s="8">
        <v>170.90646689400023</v>
      </c>
      <c r="N17" s="8">
        <v>218.71577896600337</v>
      </c>
      <c r="O17" s="8">
        <v>169.61813661104543</v>
      </c>
      <c r="P17" s="8">
        <v>157.38131046552641</v>
      </c>
      <c r="Q17" s="8">
        <v>156.34491354355714</v>
      </c>
      <c r="R17" s="8">
        <v>142.74161171654865</v>
      </c>
      <c r="V17" s="12">
        <v>1738</v>
      </c>
      <c r="W17" s="2">
        <v>4.3886920041945707</v>
      </c>
      <c r="X17" s="2">
        <v>4.1949056754017793</v>
      </c>
      <c r="Y17" s="2">
        <v>1.2137953271192903</v>
      </c>
      <c r="Z17" s="2">
        <v>1.4427984189695913</v>
      </c>
      <c r="AA17" s="2">
        <v>1.6487856585479836</v>
      </c>
      <c r="AB17" s="2">
        <v>1.6653499886803937</v>
      </c>
      <c r="AC17" s="2">
        <v>1.6903388963536941</v>
      </c>
      <c r="AF17" s="2">
        <v>2.8605565469648297</v>
      </c>
      <c r="AG17" s="12">
        <v>1738</v>
      </c>
    </row>
    <row r="18" spans="1:33" x14ac:dyDescent="0.2">
      <c r="A18" s="12">
        <v>1739</v>
      </c>
      <c r="B18" s="2">
        <v>11.135806451612904</v>
      </c>
      <c r="C18" s="2">
        <v>9.0334000000000003</v>
      </c>
      <c r="D18" s="2">
        <v>3.3450000000000002</v>
      </c>
      <c r="E18" s="2">
        <v>3.0835322195704049</v>
      </c>
      <c r="F18" s="2">
        <v>3.2682506999999998</v>
      </c>
      <c r="G18" s="2">
        <v>3.2793506999999997</v>
      </c>
      <c r="H18" s="2">
        <v>3.0388507000000002</v>
      </c>
      <c r="K18" s="12">
        <v>1739</v>
      </c>
      <c r="L18" s="8">
        <v>206.84703537139183</v>
      </c>
      <c r="M18" s="8">
        <v>217.57265870649155</v>
      </c>
      <c r="N18" s="8">
        <v>167.93192420975893</v>
      </c>
      <c r="O18" s="8">
        <v>187.96536129212453</v>
      </c>
      <c r="P18" s="8">
        <v>159.39523260993906</v>
      </c>
      <c r="Q18" s="8">
        <v>165.73444834283927</v>
      </c>
      <c r="R18" s="8">
        <v>136.37793108756668</v>
      </c>
      <c r="V18" s="12">
        <v>1739</v>
      </c>
      <c r="W18" s="2">
        <v>4.2726943668280146</v>
      </c>
      <c r="X18" s="2">
        <v>3.2951590158378536</v>
      </c>
      <c r="Y18" s="2">
        <v>1.5808560029633898</v>
      </c>
      <c r="Z18" s="2">
        <v>1.3019674351097479</v>
      </c>
      <c r="AA18" s="2">
        <v>1.627306989947592</v>
      </c>
      <c r="AB18" s="2">
        <v>1.570379188960408</v>
      </c>
      <c r="AC18" s="2">
        <v>1.7684578806908944</v>
      </c>
      <c r="AE18" s="2">
        <v>0.94295591744808549</v>
      </c>
      <c r="AF18" s="2">
        <v>2.786591370735279</v>
      </c>
      <c r="AG18" s="12">
        <v>1739</v>
      </c>
    </row>
    <row r="19" spans="1:33" x14ac:dyDescent="0.2">
      <c r="A19" s="12">
        <v>1740</v>
      </c>
      <c r="B19" s="2">
        <v>11.135806451612904</v>
      </c>
      <c r="C19" s="2">
        <v>8.9373000000000005</v>
      </c>
      <c r="D19" s="2">
        <v>3.3450000000000002</v>
      </c>
      <c r="E19" s="2">
        <v>3.0835322195704049</v>
      </c>
      <c r="F19" s="2">
        <v>3.2669519999999999</v>
      </c>
      <c r="G19" s="2">
        <v>3.2780519999999997</v>
      </c>
      <c r="H19" s="2">
        <v>3.0375520000000003</v>
      </c>
      <c r="K19" s="12">
        <v>1740</v>
      </c>
      <c r="L19" s="8">
        <v>212.71232158171296</v>
      </c>
      <c r="M19" s="8">
        <v>215.53436343777648</v>
      </c>
      <c r="N19" s="8">
        <v>164.25864864783699</v>
      </c>
      <c r="O19" s="8">
        <v>218.43897937354555</v>
      </c>
      <c r="P19" s="8">
        <v>162.30729949119379</v>
      </c>
      <c r="Q19" s="8">
        <v>179.32520027939</v>
      </c>
      <c r="R19" s="8">
        <v>128.39995032428834</v>
      </c>
      <c r="V19" s="12">
        <v>1740</v>
      </c>
      <c r="W19" s="2">
        <v>4.1548799630157456</v>
      </c>
      <c r="X19" s="2">
        <v>3.290934737718969</v>
      </c>
      <c r="Y19" s="2">
        <v>1.6162082950369283</v>
      </c>
      <c r="Z19" s="2">
        <v>1.1203347499279808</v>
      </c>
      <c r="AA19" s="2">
        <v>1.5974753173437679</v>
      </c>
      <c r="AB19" s="2">
        <v>1.4507880472879517</v>
      </c>
      <c r="AC19" s="2">
        <v>1.8775362057905198</v>
      </c>
      <c r="AE19" s="2">
        <v>1.7601510991436782</v>
      </c>
      <c r="AF19" s="2">
        <v>2.6975695847793952</v>
      </c>
      <c r="AG19" s="12">
        <v>1740</v>
      </c>
    </row>
    <row r="20" spans="1:33" x14ac:dyDescent="0.2">
      <c r="A20" s="12">
        <v>1741</v>
      </c>
      <c r="B20" s="2">
        <v>11.135806451612904</v>
      </c>
      <c r="C20" s="2">
        <v>8.9373000000000005</v>
      </c>
      <c r="D20" s="2">
        <v>3.3450000000000002</v>
      </c>
      <c r="E20" s="2">
        <v>3.0835322195704049</v>
      </c>
      <c r="F20" s="2">
        <v>3.2656533000000003</v>
      </c>
      <c r="G20" s="2">
        <v>3.2767532999999998</v>
      </c>
      <c r="H20" s="2">
        <v>3.0362533000000003</v>
      </c>
      <c r="I20" s="2">
        <v>2.56575</v>
      </c>
      <c r="K20" s="12">
        <v>1741</v>
      </c>
      <c r="L20" s="8">
        <v>211.52181420107189</v>
      </c>
      <c r="M20" s="8">
        <v>198.28459771167243</v>
      </c>
      <c r="N20" s="8">
        <v>141.82666903492134</v>
      </c>
      <c r="O20" s="8">
        <v>194.54797920814855</v>
      </c>
      <c r="P20" s="8">
        <v>163.61279949119375</v>
      </c>
      <c r="Q20" s="8">
        <v>186.91982919978909</v>
      </c>
      <c r="R20" s="8">
        <v>145.85448532428833</v>
      </c>
      <c r="V20" s="12">
        <v>1741</v>
      </c>
      <c r="W20" s="2">
        <v>4.1782648572893262</v>
      </c>
      <c r="X20" s="2">
        <v>3.5772295578950497</v>
      </c>
      <c r="Y20" s="2">
        <v>1.8718354755326267</v>
      </c>
      <c r="Z20" s="2">
        <v>1.2579147844509417</v>
      </c>
      <c r="AA20" s="2">
        <v>1.5840987632956145</v>
      </c>
      <c r="AB20" s="2">
        <v>1.3912905165150831</v>
      </c>
      <c r="AC20" s="2">
        <v>1.6521431177876595</v>
      </c>
      <c r="AD20" s="2">
        <v>0.61130392876085027</v>
      </c>
      <c r="AF20" s="2">
        <v>2.7123535583788305</v>
      </c>
      <c r="AG20" s="12">
        <v>1741</v>
      </c>
    </row>
    <row r="21" spans="1:33" x14ac:dyDescent="0.2">
      <c r="A21" s="12">
        <v>1742</v>
      </c>
      <c r="B21" s="2">
        <v>11.135806451612904</v>
      </c>
      <c r="C21" s="2">
        <v>8.9373000000000005</v>
      </c>
      <c r="D21" s="2">
        <v>3.3450000000000002</v>
      </c>
      <c r="E21" s="2">
        <v>3.0835322195704049</v>
      </c>
      <c r="F21" s="2">
        <v>3.2643545999999999</v>
      </c>
      <c r="G21" s="2">
        <v>3.2754546000000002</v>
      </c>
      <c r="H21" s="2">
        <v>3.0349546000000003</v>
      </c>
      <c r="I21" s="2">
        <v>2.8145500000000001</v>
      </c>
      <c r="K21" s="12">
        <v>1742</v>
      </c>
      <c r="L21" s="8">
        <v>208.35391605309664</v>
      </c>
      <c r="M21" s="8">
        <v>172.95651633852304</v>
      </c>
      <c r="N21" s="8">
        <v>137.65980780477622</v>
      </c>
      <c r="O21" s="8">
        <v>146.06126351659489</v>
      </c>
      <c r="P21" s="8">
        <v>165.56782689876425</v>
      </c>
      <c r="Q21" s="8">
        <v>185.85108079873461</v>
      </c>
      <c r="R21" s="8">
        <v>171.14575032428829</v>
      </c>
      <c r="V21" s="12">
        <v>1742</v>
      </c>
      <c r="W21" s="2">
        <v>4.2417929049204721</v>
      </c>
      <c r="X21" s="2">
        <v>4.1010858614960295</v>
      </c>
      <c r="Y21" s="2">
        <v>1.9284945599566612</v>
      </c>
      <c r="Z21" s="2">
        <v>1.6754940594032299</v>
      </c>
      <c r="AA21" s="2">
        <v>1.564771168151966</v>
      </c>
      <c r="AB21" s="2">
        <v>1.3987366291790984</v>
      </c>
      <c r="AC21" s="2">
        <v>1.4073934774425396</v>
      </c>
      <c r="AD21" s="2">
        <v>0.70965518498312286</v>
      </c>
      <c r="AF21" s="2">
        <v>2.7524941758260288</v>
      </c>
      <c r="AG21" s="12">
        <v>1742</v>
      </c>
    </row>
    <row r="22" spans="1:33" x14ac:dyDescent="0.2">
      <c r="A22" s="12">
        <v>1743</v>
      </c>
      <c r="B22" s="2">
        <v>10.207822580645162</v>
      </c>
      <c r="C22" s="2">
        <v>8.9373000000000005</v>
      </c>
      <c r="D22" s="2">
        <v>3.3450000000000002</v>
      </c>
      <c r="E22" s="2">
        <v>3.0835322195704049</v>
      </c>
      <c r="F22" s="2">
        <v>3.2630559000000003</v>
      </c>
      <c r="G22" s="2">
        <v>3.2741558999999998</v>
      </c>
      <c r="H22" s="2">
        <v>3.0336558999999998</v>
      </c>
      <c r="I22" s="2">
        <v>2.5813000000000001</v>
      </c>
      <c r="K22" s="12">
        <v>1743</v>
      </c>
      <c r="L22" s="8">
        <v>208.38519625748404</v>
      </c>
      <c r="M22" s="8">
        <v>160.21475268141018</v>
      </c>
      <c r="N22" s="8">
        <v>134.95287724172178</v>
      </c>
      <c r="O22" s="8">
        <v>159.5154052571383</v>
      </c>
      <c r="P22" s="8">
        <v>166.78498479350114</v>
      </c>
      <c r="Q22" s="8">
        <v>173.76599517082494</v>
      </c>
      <c r="R22" s="8">
        <v>169.95613549066283</v>
      </c>
      <c r="V22" s="12">
        <v>1743</v>
      </c>
      <c r="W22" s="2">
        <v>3.8877264978867552</v>
      </c>
      <c r="X22" s="2">
        <v>4.4272422603928252</v>
      </c>
      <c r="Y22" s="2">
        <v>1.9671769576330038</v>
      </c>
      <c r="Z22" s="2">
        <v>1.5341764573552565</v>
      </c>
      <c r="AA22" s="2">
        <v>1.5527338434981317</v>
      </c>
      <c r="AB22" s="2">
        <v>1.4954228679879931</v>
      </c>
      <c r="AC22" s="2">
        <v>1.4166381259184881</v>
      </c>
      <c r="AD22" s="2">
        <v>0.65539242292945532</v>
      </c>
      <c r="AF22" s="2">
        <v>2.7520920156416282</v>
      </c>
      <c r="AG22" s="12">
        <v>1743</v>
      </c>
    </row>
    <row r="23" spans="1:33" x14ac:dyDescent="0.2">
      <c r="A23" s="12">
        <v>1744</v>
      </c>
      <c r="B23" s="2">
        <v>11.135806451612904</v>
      </c>
      <c r="C23" s="2">
        <v>8.9373000000000005</v>
      </c>
      <c r="D23" s="2">
        <v>3.3450000000000002</v>
      </c>
      <c r="E23" s="2">
        <v>3.0835322195704049</v>
      </c>
      <c r="F23" s="2">
        <v>3.2617571999999999</v>
      </c>
      <c r="G23" s="2">
        <v>3.2728571999999998</v>
      </c>
      <c r="H23" s="2">
        <v>3.0323572000000003</v>
      </c>
      <c r="I23" s="2">
        <v>2.7212499999999999</v>
      </c>
      <c r="K23" s="12">
        <v>1744</v>
      </c>
      <c r="L23" s="8">
        <v>206.59567197646589</v>
      </c>
      <c r="M23" s="8">
        <v>160.38524739769264</v>
      </c>
      <c r="N23" s="8">
        <v>144.73436260514109</v>
      </c>
      <c r="O23" s="8">
        <v>155.8029191891095</v>
      </c>
      <c r="P23" s="8">
        <v>169.46147272738742</v>
      </c>
      <c r="Q23" s="8">
        <v>168.80399993599767</v>
      </c>
      <c r="R23" s="8">
        <v>161.10551922715976</v>
      </c>
      <c r="V23" s="12">
        <v>1744</v>
      </c>
      <c r="W23" s="2">
        <v>4.2778929218183102</v>
      </c>
      <c r="X23" s="2">
        <v>4.4225359583772308</v>
      </c>
      <c r="Y23" s="2">
        <v>1.8342305565710939</v>
      </c>
      <c r="Z23" s="2">
        <v>1.570732952916909</v>
      </c>
      <c r="AA23" s="2">
        <v>1.5276016128106149</v>
      </c>
      <c r="AB23" s="2">
        <v>1.5387702396095848</v>
      </c>
      <c r="AC23" s="2">
        <v>1.4938238677095426</v>
      </c>
      <c r="AD23" s="2">
        <v>0.71304660761147731</v>
      </c>
      <c r="AF23" s="2">
        <v>2.7752899351219336</v>
      </c>
      <c r="AG23" s="12">
        <v>1744</v>
      </c>
    </row>
    <row r="24" spans="1:33" x14ac:dyDescent="0.2">
      <c r="A24" s="12">
        <v>1745</v>
      </c>
      <c r="B24" s="2">
        <v>11.135806451612904</v>
      </c>
      <c r="C24" s="2">
        <v>8.9373000000000005</v>
      </c>
      <c r="D24" s="2">
        <v>3.3450000000000002</v>
      </c>
      <c r="E24" s="2">
        <v>2.8302300109529024</v>
      </c>
      <c r="F24" s="2">
        <v>3.2604585000000004</v>
      </c>
      <c r="G24" s="2">
        <v>3.2715584999999998</v>
      </c>
      <c r="H24" s="2">
        <v>3.0310585000000003</v>
      </c>
      <c r="I24" s="2">
        <v>2.5968499999999999</v>
      </c>
      <c r="K24" s="12">
        <v>1745</v>
      </c>
      <c r="L24" s="8">
        <v>207.75264606419171</v>
      </c>
      <c r="M24" s="8">
        <v>189.44752077512246</v>
      </c>
      <c r="N24" s="8">
        <v>171.26133114795573</v>
      </c>
      <c r="O24" s="8">
        <v>166.68023359367078</v>
      </c>
      <c r="P24" s="8">
        <v>171.69456483265057</v>
      </c>
      <c r="Q24" s="8">
        <v>186.28464296844601</v>
      </c>
      <c r="R24" s="8">
        <v>149.84007824577486</v>
      </c>
      <c r="V24" s="12">
        <v>1745</v>
      </c>
      <c r="W24" s="2">
        <v>4.2540693443362683</v>
      </c>
      <c r="X24" s="2">
        <v>3.7440950449358841</v>
      </c>
      <c r="Y24" s="2">
        <v>1.5501233623300572</v>
      </c>
      <c r="Z24" s="2">
        <v>1.3476188783625267</v>
      </c>
      <c r="AA24" s="2">
        <v>1.5071330177007378</v>
      </c>
      <c r="AB24" s="2">
        <v>1.3938212826485141</v>
      </c>
      <c r="AC24" s="2">
        <v>1.6054462946697081</v>
      </c>
      <c r="AD24" s="2">
        <v>0.68421951527046621</v>
      </c>
      <c r="AF24" s="2">
        <v>2.7602474310556886</v>
      </c>
      <c r="AG24" s="12">
        <v>1745</v>
      </c>
    </row>
    <row r="25" spans="1:33" x14ac:dyDescent="0.2">
      <c r="A25" s="12">
        <v>1746</v>
      </c>
      <c r="B25" s="2">
        <v>11.135806451612904</v>
      </c>
      <c r="C25" s="2">
        <v>8.9373000000000005</v>
      </c>
      <c r="D25" s="2">
        <v>3.3450000000000002</v>
      </c>
      <c r="E25" s="2">
        <v>2.9701149425287356</v>
      </c>
      <c r="F25" s="2">
        <v>3.2591598000000004</v>
      </c>
      <c r="G25" s="2">
        <v>3.2702598000000003</v>
      </c>
      <c r="H25" s="2">
        <v>3.0297597999999999</v>
      </c>
      <c r="I25" s="2">
        <v>2.6590499999999997</v>
      </c>
      <c r="K25" s="12">
        <v>1746</v>
      </c>
      <c r="L25" s="8">
        <v>208.22764633120642</v>
      </c>
      <c r="M25" s="8">
        <v>182.03701628420984</v>
      </c>
      <c r="N25" s="8">
        <v>202.24170597302526</v>
      </c>
      <c r="O25" s="8">
        <v>183.68944960134439</v>
      </c>
      <c r="P25" s="8">
        <v>174.65080276653688</v>
      </c>
      <c r="Q25" s="8">
        <v>222.22938296989608</v>
      </c>
      <c r="R25" s="8">
        <v>163.08214468192568</v>
      </c>
      <c r="V25" s="12">
        <v>1746</v>
      </c>
      <c r="W25" s="2">
        <v>4.2443651378581109</v>
      </c>
      <c r="X25" s="2">
        <v>3.8965125790795017</v>
      </c>
      <c r="Y25" s="2">
        <v>1.3126678752976864</v>
      </c>
      <c r="Z25" s="2">
        <v>1.2832713509065687</v>
      </c>
      <c r="AA25" s="2">
        <v>1.4810322775111584</v>
      </c>
      <c r="AB25" s="2">
        <v>1.1679122945078209</v>
      </c>
      <c r="AC25" s="2">
        <v>1.4744540394235859</v>
      </c>
      <c r="AD25" s="2">
        <v>0.8012235959486872</v>
      </c>
      <c r="AF25" s="2">
        <v>2.7541187832367831</v>
      </c>
      <c r="AG25" s="12">
        <v>1746</v>
      </c>
    </row>
    <row r="26" spans="1:33" x14ac:dyDescent="0.2">
      <c r="A26" s="12">
        <v>1747</v>
      </c>
      <c r="B26" s="2">
        <v>11.135806451612904</v>
      </c>
      <c r="C26" s="2">
        <v>8.9373000000000005</v>
      </c>
      <c r="D26" s="2">
        <v>3.3450000000000002</v>
      </c>
      <c r="E26" s="2">
        <v>2.9363636363636361</v>
      </c>
      <c r="F26" s="2">
        <v>3.2578611</v>
      </c>
      <c r="G26" s="2">
        <v>3.2689610999999998</v>
      </c>
      <c r="H26" s="2">
        <v>3.0284611000000004</v>
      </c>
      <c r="I26" s="2">
        <v>2.4724499999999998</v>
      </c>
      <c r="K26" s="12">
        <v>1747</v>
      </c>
      <c r="L26" s="8">
        <v>207.95925597547497</v>
      </c>
      <c r="M26" s="8">
        <v>180.37064129736029</v>
      </c>
      <c r="N26" s="8">
        <v>158.33587617214283</v>
      </c>
      <c r="O26" s="8">
        <v>203.39195746719378</v>
      </c>
      <c r="P26" s="8">
        <v>176.6924869770632</v>
      </c>
      <c r="Q26" s="8">
        <v>195.26869618626137</v>
      </c>
      <c r="R26" s="8">
        <v>165.38355067324545</v>
      </c>
      <c r="V26" s="12">
        <v>1747</v>
      </c>
      <c r="W26" s="2">
        <v>4.2498428775425525</v>
      </c>
      <c r="X26" s="2">
        <v>3.9325109602518475</v>
      </c>
      <c r="Y26" s="2">
        <v>1.6766648020285979</v>
      </c>
      <c r="Z26" s="2">
        <v>1.1457912886369763</v>
      </c>
      <c r="AA26" s="2">
        <v>1.4633355904683656</v>
      </c>
      <c r="AB26" s="2">
        <v>1.3286377294975293</v>
      </c>
      <c r="AC26" s="2">
        <v>1.453312947854362</v>
      </c>
      <c r="AD26" s="2">
        <v>0.65708813424363233</v>
      </c>
      <c r="AF26" s="2">
        <v>2.7575783168833827</v>
      </c>
      <c r="AG26" s="12">
        <v>1747</v>
      </c>
    </row>
    <row r="27" spans="1:33" x14ac:dyDescent="0.2">
      <c r="A27" s="12">
        <v>1748</v>
      </c>
      <c r="B27" s="2">
        <v>11.135806451612904</v>
      </c>
      <c r="C27" s="2">
        <v>8.9373000000000005</v>
      </c>
      <c r="D27" s="2">
        <v>3.3450000000000002</v>
      </c>
      <c r="E27" s="2">
        <v>2.8871508379888269</v>
      </c>
      <c r="F27" s="2">
        <v>3.2565624</v>
      </c>
      <c r="G27" s="2">
        <v>3.2676623999999999</v>
      </c>
      <c r="H27" s="2">
        <v>3.0271624000000004</v>
      </c>
      <c r="I27" s="2">
        <v>2.8923000000000001</v>
      </c>
      <c r="K27" s="12">
        <v>1748</v>
      </c>
      <c r="L27" s="8">
        <v>205.98929643947864</v>
      </c>
      <c r="M27" s="8">
        <v>187.81920240418526</v>
      </c>
      <c r="N27" s="8">
        <v>209.2871837746041</v>
      </c>
      <c r="O27" s="8">
        <v>200.612321401879</v>
      </c>
      <c r="P27" s="8">
        <v>176.89236241942785</v>
      </c>
      <c r="Q27" s="8">
        <v>191.47555492567835</v>
      </c>
      <c r="R27" s="8">
        <v>160.61369451207639</v>
      </c>
      <c r="V27" s="12">
        <v>1748</v>
      </c>
      <c r="W27" s="2">
        <v>4.2904858558322561</v>
      </c>
      <c r="X27" s="2">
        <v>3.776554871546606</v>
      </c>
      <c r="Y27" s="2">
        <v>1.2684780103979048</v>
      </c>
      <c r="Z27" s="2">
        <v>1.142197816139684</v>
      </c>
      <c r="AA27" s="2">
        <v>1.461099449395715</v>
      </c>
      <c r="AB27" s="2">
        <v>1.3544198151818825</v>
      </c>
      <c r="AC27" s="2">
        <v>1.4958312543450016</v>
      </c>
      <c r="AD27" s="2">
        <v>0.77409221492185332</v>
      </c>
      <c r="AF27" s="2">
        <v>2.7832394519848975</v>
      </c>
      <c r="AG27" s="12">
        <v>1748</v>
      </c>
    </row>
    <row r="28" spans="1:33" x14ac:dyDescent="0.2">
      <c r="A28" s="12">
        <v>1749</v>
      </c>
      <c r="B28" s="2">
        <v>11.135806451612904</v>
      </c>
      <c r="C28" s="2">
        <v>8.9373000000000005</v>
      </c>
      <c r="D28" s="2">
        <v>3.3450000000000002</v>
      </c>
      <c r="E28" s="2">
        <v>2.919774011299435</v>
      </c>
      <c r="F28" s="2">
        <v>3.2552637000000004</v>
      </c>
      <c r="G28" s="2">
        <v>3.2663636999999999</v>
      </c>
      <c r="H28" s="2">
        <v>3.0258637000000004</v>
      </c>
      <c r="I28" s="2">
        <v>2.7989999999999999</v>
      </c>
      <c r="K28" s="12">
        <v>1749</v>
      </c>
      <c r="L28" s="8">
        <v>205.89501585247092</v>
      </c>
      <c r="M28" s="8">
        <v>167.23103031527415</v>
      </c>
      <c r="N28" s="8">
        <v>149.13578621827918</v>
      </c>
      <c r="O28" s="8">
        <v>171.70623716161396</v>
      </c>
      <c r="P28" s="8">
        <v>184.38799191833903</v>
      </c>
      <c r="Q28" s="8">
        <v>215.20509063379512</v>
      </c>
      <c r="R28" s="8">
        <v>153.57081545403275</v>
      </c>
      <c r="V28" s="12">
        <v>1749</v>
      </c>
      <c r="W28" s="2">
        <v>4.2924504955461487</v>
      </c>
      <c r="X28" s="2">
        <v>4.2414946704106899</v>
      </c>
      <c r="Y28" s="2">
        <v>1.7800971665354171</v>
      </c>
      <c r="Z28" s="2">
        <v>1.3495613203425325</v>
      </c>
      <c r="AA28" s="2">
        <v>1.4011447232376215</v>
      </c>
      <c r="AB28" s="2">
        <v>1.2045961065430522</v>
      </c>
      <c r="AC28" s="2">
        <v>1.5637600932730247</v>
      </c>
      <c r="AD28" s="2">
        <v>0.7766357818931191</v>
      </c>
      <c r="AF28" s="2">
        <v>2.784479552857213</v>
      </c>
      <c r="AG28" s="12">
        <v>1749</v>
      </c>
    </row>
    <row r="29" spans="1:33" x14ac:dyDescent="0.2">
      <c r="A29" s="12">
        <v>1750</v>
      </c>
      <c r="B29" s="2">
        <v>12.063790322580646</v>
      </c>
      <c r="C29" s="2">
        <v>8.9373000000000005</v>
      </c>
      <c r="D29" s="2">
        <v>3.3450000000000002</v>
      </c>
      <c r="E29" s="2">
        <v>2.987283236994219</v>
      </c>
      <c r="F29" s="2">
        <v>3.253965</v>
      </c>
      <c r="G29" s="2">
        <v>3.2650649999999994</v>
      </c>
      <c r="H29" s="2">
        <v>3.0245650000000004</v>
      </c>
      <c r="I29" s="2">
        <v>3.5764999999999998</v>
      </c>
      <c r="K29" s="12">
        <v>1750</v>
      </c>
      <c r="L29" s="8">
        <v>219.80635156831957</v>
      </c>
      <c r="M29" s="8">
        <v>163.01727245006279</v>
      </c>
      <c r="N29" s="8">
        <v>136.94932186321819</v>
      </c>
      <c r="O29" s="8">
        <v>233.49960028368318</v>
      </c>
      <c r="P29" s="8">
        <v>192.24468874086955</v>
      </c>
      <c r="Q29" s="8">
        <v>249.35019046606996</v>
      </c>
      <c r="R29" s="8">
        <v>161.33021158874791</v>
      </c>
      <c r="V29" s="12">
        <v>1750</v>
      </c>
      <c r="W29" s="2">
        <v>4.3558508185224092</v>
      </c>
      <c r="X29" s="2">
        <v>4.3511310988644301</v>
      </c>
      <c r="Y29" s="2">
        <v>1.9384994891858021</v>
      </c>
      <c r="Z29" s="2">
        <v>1.0153592164696514</v>
      </c>
      <c r="AA29" s="2">
        <v>1.343346295638328</v>
      </c>
      <c r="AB29" s="2">
        <v>1.0392297770969778</v>
      </c>
      <c r="AC29" s="2">
        <v>1.4879100380885102</v>
      </c>
      <c r="AD29" s="2">
        <v>1.0598195713606975</v>
      </c>
      <c r="AF29" s="2">
        <v>2.591702435819657</v>
      </c>
      <c r="AG29" s="12">
        <v>1750</v>
      </c>
    </row>
    <row r="30" spans="1:33" x14ac:dyDescent="0.2">
      <c r="A30" s="12">
        <v>1751</v>
      </c>
      <c r="B30" s="2">
        <v>11.135806451612904</v>
      </c>
      <c r="C30" s="2">
        <v>8.9373000000000005</v>
      </c>
      <c r="D30" s="2">
        <v>3.3450000000000002</v>
      </c>
      <c r="E30" s="2">
        <v>2.987283236994219</v>
      </c>
      <c r="F30" s="2">
        <v>3.2526663</v>
      </c>
      <c r="G30" s="2">
        <v>3.2637662999999999</v>
      </c>
      <c r="H30" s="2">
        <v>3.0232663</v>
      </c>
      <c r="I30" s="2">
        <v>3.4987499999999998</v>
      </c>
      <c r="K30" s="12">
        <v>1751</v>
      </c>
      <c r="L30" s="8">
        <v>232.88581737966155</v>
      </c>
      <c r="M30" s="8">
        <v>174.99899412753231</v>
      </c>
      <c r="N30" s="8">
        <v>147.17790628735878</v>
      </c>
      <c r="O30" s="8">
        <v>232.62189203392009</v>
      </c>
      <c r="P30" s="8">
        <v>191.47821451076851</v>
      </c>
      <c r="Q30" s="8">
        <v>204.38882559528525</v>
      </c>
      <c r="R30" s="8">
        <v>184.95358104717988</v>
      </c>
      <c r="V30" s="12">
        <v>1751</v>
      </c>
      <c r="W30" s="2">
        <v>3.7949677347058781</v>
      </c>
      <c r="X30" s="2">
        <v>4.0532205761857538</v>
      </c>
      <c r="Y30" s="2">
        <v>1.8037774634316321</v>
      </c>
      <c r="Z30" s="2">
        <v>1.0191902796295988</v>
      </c>
      <c r="AA30" s="2">
        <v>1.3481853259766066</v>
      </c>
      <c r="AB30" s="2">
        <v>1.2673348001004734</v>
      </c>
      <c r="AC30" s="2">
        <v>1.2973080514729964</v>
      </c>
      <c r="AD30" s="2">
        <v>1.1361265804986678</v>
      </c>
      <c r="AE30" s="2">
        <v>1.0489816503521281</v>
      </c>
      <c r="AF30" s="2">
        <v>2.4509443018543546</v>
      </c>
      <c r="AG30" s="12">
        <v>1751</v>
      </c>
    </row>
    <row r="31" spans="1:33" x14ac:dyDescent="0.2">
      <c r="A31" s="12">
        <v>1752</v>
      </c>
      <c r="B31" s="2">
        <v>11.135806451612904</v>
      </c>
      <c r="C31" s="2">
        <v>8.9373000000000005</v>
      </c>
      <c r="D31" s="2">
        <v>3.3450000000000002</v>
      </c>
      <c r="E31" s="2">
        <v>2.987283236994219</v>
      </c>
      <c r="F31" s="2">
        <v>3.2513676</v>
      </c>
      <c r="G31" s="2">
        <v>3.2624675999999999</v>
      </c>
      <c r="H31" s="2">
        <v>3.0219676000000004</v>
      </c>
      <c r="I31" s="2">
        <v>2.56575</v>
      </c>
      <c r="K31" s="12">
        <v>1752</v>
      </c>
      <c r="L31" s="8">
        <v>196.43694833355218</v>
      </c>
      <c r="M31" s="8">
        <v>173.47972403234377</v>
      </c>
      <c r="N31" s="8">
        <v>143.0674610731501</v>
      </c>
      <c r="O31" s="8">
        <v>191.20089729648728</v>
      </c>
      <c r="P31" s="8">
        <v>181.12332526109267</v>
      </c>
      <c r="Q31" s="8">
        <v>199.47341979165151</v>
      </c>
      <c r="R31" s="8">
        <v>204.54540604717988</v>
      </c>
      <c r="V31" s="12">
        <v>1752</v>
      </c>
      <c r="W31" s="2">
        <v>4.4991238681112495</v>
      </c>
      <c r="X31" s="2">
        <v>4.0887171556560649</v>
      </c>
      <c r="Y31" s="2">
        <v>1.855601465803975</v>
      </c>
      <c r="Z31" s="2">
        <v>1.2399835698593924</v>
      </c>
      <c r="AA31" s="2">
        <v>1.4246925250906852</v>
      </c>
      <c r="AB31" s="2">
        <v>1.2980476309597853</v>
      </c>
      <c r="AC31" s="2">
        <v>1.1725450258089782</v>
      </c>
      <c r="AD31" s="2">
        <v>0.74611297823793077</v>
      </c>
      <c r="AE31" s="2">
        <v>0.70789170365132392</v>
      </c>
      <c r="AF31" s="2">
        <v>2.8995865070862288</v>
      </c>
      <c r="AG31" s="12">
        <v>1752</v>
      </c>
    </row>
    <row r="32" spans="1:33" x14ac:dyDescent="0.2">
      <c r="A32" s="12">
        <v>1753</v>
      </c>
      <c r="B32" s="2">
        <v>11.135806451612904</v>
      </c>
      <c r="C32" s="2">
        <v>8.9373000000000005</v>
      </c>
      <c r="D32" s="2">
        <v>3.3450000000000002</v>
      </c>
      <c r="E32" s="2">
        <v>2.987283236994219</v>
      </c>
      <c r="F32" s="2">
        <v>3.2500688999999996</v>
      </c>
      <c r="G32" s="2">
        <v>3.2611688999999999</v>
      </c>
      <c r="H32" s="2">
        <v>3.0206689000000004</v>
      </c>
      <c r="I32" s="2">
        <v>2.5035500000000002</v>
      </c>
      <c r="K32" s="12">
        <v>1753</v>
      </c>
      <c r="L32" s="8">
        <v>219.6564396444802</v>
      </c>
      <c r="M32" s="8">
        <v>169.98869143101962</v>
      </c>
      <c r="N32" s="8">
        <v>162.03622117269751</v>
      </c>
      <c r="O32" s="8">
        <v>150.00254973133534</v>
      </c>
      <c r="P32" s="8">
        <v>177.77529839941272</v>
      </c>
      <c r="Q32" s="8">
        <v>221.15542516207643</v>
      </c>
      <c r="R32" s="8">
        <v>201.04846730151777</v>
      </c>
      <c r="V32" s="12">
        <v>1753</v>
      </c>
      <c r="W32" s="2">
        <v>4.0235294911310833</v>
      </c>
      <c r="X32" s="2">
        <v>4.1726865348413922</v>
      </c>
      <c r="Y32" s="2">
        <v>1.6383755962393562</v>
      </c>
      <c r="Z32" s="2">
        <v>1.5805462748110233</v>
      </c>
      <c r="AA32" s="2">
        <v>1.4509438516646487</v>
      </c>
      <c r="AB32" s="2">
        <v>1.1703214080402824</v>
      </c>
      <c r="AC32" s="2">
        <v>1.192427031162536</v>
      </c>
      <c r="AD32" s="2">
        <v>0.84531209011729225</v>
      </c>
      <c r="AF32" s="2">
        <v>2.6100435625338143</v>
      </c>
      <c r="AG32" s="12">
        <v>1753</v>
      </c>
    </row>
    <row r="33" spans="1:33" x14ac:dyDescent="0.2">
      <c r="A33" s="12">
        <v>1754</v>
      </c>
      <c r="B33" s="2">
        <v>11.135806451612904</v>
      </c>
      <c r="C33" s="2">
        <v>8.9373000000000005</v>
      </c>
      <c r="D33" s="2">
        <v>3.3450000000000002</v>
      </c>
      <c r="E33" s="2">
        <v>2.987283236994219</v>
      </c>
      <c r="F33" s="2">
        <v>3.2487702000000005</v>
      </c>
      <c r="G33" s="2">
        <v>3.2598701999999995</v>
      </c>
      <c r="H33" s="2">
        <v>3.0193702</v>
      </c>
      <c r="I33" s="2">
        <v>2.6279499999999998</v>
      </c>
      <c r="K33" s="12">
        <v>1754</v>
      </c>
      <c r="L33" s="8">
        <v>224.99807009183957</v>
      </c>
      <c r="M33" s="8">
        <v>157.01218497282605</v>
      </c>
      <c r="N33" s="8">
        <v>151.32016547264186</v>
      </c>
      <c r="O33" s="8">
        <v>148.43945769917434</v>
      </c>
      <c r="P33" s="8">
        <v>177.70505058297482</v>
      </c>
      <c r="Q33" s="8">
        <v>287.51527262294377</v>
      </c>
      <c r="R33" s="8">
        <v>195.51019907428835</v>
      </c>
      <c r="V33" s="12">
        <v>1754</v>
      </c>
      <c r="W33" s="2">
        <v>3.9280077489805767</v>
      </c>
      <c r="X33" s="2">
        <v>4.5175444436511949</v>
      </c>
      <c r="Y33" s="2">
        <v>1.7544006091123896</v>
      </c>
      <c r="Z33" s="2">
        <v>1.5971896884081389</v>
      </c>
      <c r="AA33" s="2">
        <v>1.4509374039513496</v>
      </c>
      <c r="AB33" s="2">
        <v>0.89984735343833411</v>
      </c>
      <c r="AC33" s="2">
        <v>1.2256780295359524</v>
      </c>
      <c r="AD33" s="2">
        <v>0.89957485217096</v>
      </c>
      <c r="AF33" s="2">
        <v>2.5257696878039297</v>
      </c>
      <c r="AG33" s="12">
        <v>1754</v>
      </c>
    </row>
    <row r="34" spans="1:33" x14ac:dyDescent="0.2">
      <c r="A34" s="12">
        <v>1755</v>
      </c>
      <c r="B34" s="2">
        <v>11.135806451612904</v>
      </c>
      <c r="C34" s="2">
        <v>9.2255999999999982</v>
      </c>
      <c r="D34" s="2">
        <v>3.3450000000000002</v>
      </c>
      <c r="E34" s="2">
        <v>2.987283236994219</v>
      </c>
      <c r="F34" s="2">
        <v>3.2474715000000001</v>
      </c>
      <c r="G34" s="2">
        <v>3.2585715</v>
      </c>
      <c r="H34" s="2">
        <v>3.0180715</v>
      </c>
      <c r="I34" s="2">
        <v>2.488</v>
      </c>
      <c r="K34" s="12">
        <v>1755</v>
      </c>
      <c r="L34" s="8">
        <v>227.37137291641554</v>
      </c>
      <c r="M34" s="8">
        <v>158.79128200900149</v>
      </c>
      <c r="N34" s="8">
        <v>158.81730517530383</v>
      </c>
      <c r="O34" s="8">
        <v>147.40773316922875</v>
      </c>
      <c r="P34" s="8">
        <v>185.55614487180003</v>
      </c>
      <c r="Q34" s="8">
        <v>206.27407504437429</v>
      </c>
      <c r="R34" s="8">
        <v>203.36386480151774</v>
      </c>
      <c r="V34" s="12">
        <v>1755</v>
      </c>
      <c r="W34" s="2">
        <v>3.8870071965977626</v>
      </c>
      <c r="X34" s="2">
        <v>4.6110244021392175</v>
      </c>
      <c r="Y34" s="2">
        <v>1.671582263552172</v>
      </c>
      <c r="Z34" s="2">
        <v>1.6083686119630858</v>
      </c>
      <c r="AA34" s="2">
        <v>1.3889910976076913</v>
      </c>
      <c r="AB34" s="2">
        <v>1.2537532196358232</v>
      </c>
      <c r="AC34" s="2">
        <v>1.1778369985285433</v>
      </c>
      <c r="AD34" s="2">
        <v>0.71982945286818567</v>
      </c>
      <c r="AF34" s="2">
        <v>2.5012700359204922</v>
      </c>
      <c r="AG34" s="12">
        <v>1755</v>
      </c>
    </row>
    <row r="35" spans="1:33" x14ac:dyDescent="0.2">
      <c r="A35" s="12">
        <v>1756</v>
      </c>
      <c r="B35" s="2">
        <v>11.135806451612904</v>
      </c>
      <c r="C35" s="2">
        <v>9.2255999999999982</v>
      </c>
      <c r="D35" s="2">
        <v>3.3450000000000002</v>
      </c>
      <c r="E35" s="2">
        <v>2.987283236994219</v>
      </c>
      <c r="F35" s="2">
        <v>3.2461728000000001</v>
      </c>
      <c r="G35" s="2">
        <v>3.2572728</v>
      </c>
      <c r="H35" s="2">
        <v>3.0167728</v>
      </c>
      <c r="I35" s="2">
        <v>2.488</v>
      </c>
      <c r="K35" s="12">
        <v>1756</v>
      </c>
      <c r="L35" s="8">
        <v>252.52027805530957</v>
      </c>
      <c r="M35" s="8">
        <v>199.10470656987872</v>
      </c>
      <c r="N35" s="8">
        <v>204.04463189781507</v>
      </c>
      <c r="O35" s="8">
        <v>164.9106689967858</v>
      </c>
      <c r="P35" s="8">
        <v>193.33684333200213</v>
      </c>
      <c r="Q35" s="8">
        <v>205.50364252090162</v>
      </c>
      <c r="R35" s="8">
        <v>181.69874915481722</v>
      </c>
      <c r="V35" s="12">
        <v>1756</v>
      </c>
      <c r="W35" s="2">
        <v>3.4998938288545807</v>
      </c>
      <c r="X35" s="2">
        <v>3.6774142048395184</v>
      </c>
      <c r="Y35" s="2">
        <v>1.3010692219981563</v>
      </c>
      <c r="Z35" s="2">
        <v>1.4376630246684545</v>
      </c>
      <c r="AA35" s="2">
        <v>1.3325590584012457</v>
      </c>
      <c r="AB35" s="2">
        <v>1.257951981359265</v>
      </c>
      <c r="AC35" s="2">
        <v>1.3177108472794625</v>
      </c>
      <c r="AD35" s="2">
        <v>0.61639106270338173</v>
      </c>
      <c r="AF35" s="2">
        <v>2.2962649884126543</v>
      </c>
      <c r="AG35" s="12">
        <v>1756</v>
      </c>
    </row>
    <row r="36" spans="1:33" x14ac:dyDescent="0.2">
      <c r="A36" s="12">
        <v>1757</v>
      </c>
      <c r="B36" s="2">
        <v>11.135806451612904</v>
      </c>
      <c r="C36" s="2">
        <v>9.2255999999999982</v>
      </c>
      <c r="D36" s="2">
        <v>3.3450000000000002</v>
      </c>
      <c r="E36" s="2">
        <v>2.987283236994219</v>
      </c>
      <c r="F36" s="2">
        <v>3.2448741000000001</v>
      </c>
      <c r="G36" s="2">
        <v>3.2559741</v>
      </c>
      <c r="H36" s="2">
        <v>3.0154741</v>
      </c>
      <c r="I36" s="2">
        <v>2.5502000000000002</v>
      </c>
      <c r="K36" s="12">
        <v>1757</v>
      </c>
      <c r="L36" s="8">
        <v>276.96436853697224</v>
      </c>
      <c r="M36" s="8">
        <v>180.37366336289946</v>
      </c>
      <c r="N36" s="8">
        <v>187.42091008638857</v>
      </c>
      <c r="O36" s="8">
        <v>171.15560028799362</v>
      </c>
      <c r="P36" s="8">
        <v>199.44394968694112</v>
      </c>
      <c r="Q36" s="8">
        <v>226.8181866464457</v>
      </c>
      <c r="R36" s="8">
        <v>197.25864196939435</v>
      </c>
      <c r="V36" s="12">
        <v>1757</v>
      </c>
      <c r="W36" s="2">
        <v>3.1910031152922196</v>
      </c>
      <c r="X36" s="2">
        <v>4.0592981399804415</v>
      </c>
      <c r="Y36" s="2">
        <v>1.4164705013641412</v>
      </c>
      <c r="Z36" s="2">
        <v>1.3852072078920379</v>
      </c>
      <c r="AA36" s="2">
        <v>1.2912384200193794</v>
      </c>
      <c r="AB36" s="2">
        <v>1.1392853751182752</v>
      </c>
      <c r="AC36" s="2">
        <v>1.2132464204380635</v>
      </c>
      <c r="AD36" s="2">
        <v>0.65878384555780956</v>
      </c>
      <c r="AF36" s="2">
        <v>2.0842386722539099</v>
      </c>
      <c r="AG36" s="12">
        <v>1757</v>
      </c>
    </row>
    <row r="37" spans="1:33" x14ac:dyDescent="0.2">
      <c r="A37" s="12">
        <v>1758</v>
      </c>
      <c r="B37" s="2">
        <v>11.135806451612904</v>
      </c>
      <c r="C37" s="2">
        <v>9.2255999999999982</v>
      </c>
      <c r="D37" s="2">
        <v>3.3450000000000002</v>
      </c>
      <c r="E37" s="2">
        <v>2.987283236994219</v>
      </c>
      <c r="F37" s="2">
        <v>3.2435754000000001</v>
      </c>
      <c r="G37" s="2">
        <v>3.2546753999999996</v>
      </c>
      <c r="H37" s="2">
        <v>3.0141754000000005</v>
      </c>
      <c r="I37" s="2">
        <v>2.5190999999999999</v>
      </c>
      <c r="K37" s="12">
        <v>1758</v>
      </c>
      <c r="L37" s="8">
        <v>226.49685072237219</v>
      </c>
      <c r="M37" s="8">
        <v>184.75159216416756</v>
      </c>
      <c r="N37" s="8">
        <v>167.21116951184601</v>
      </c>
      <c r="O37" s="8">
        <v>179.07814663430821</v>
      </c>
      <c r="P37" s="8">
        <v>210.3623301741074</v>
      </c>
      <c r="Q37" s="8">
        <v>242.32170819464619</v>
      </c>
      <c r="R37" s="8">
        <v>225.6010663296278</v>
      </c>
      <c r="V37" s="12">
        <v>1758</v>
      </c>
      <c r="W37" s="2">
        <v>3.9020152377735653</v>
      </c>
      <c r="X37" s="2">
        <v>3.9631078012029377</v>
      </c>
      <c r="Y37" s="2">
        <v>1.5876701972195879</v>
      </c>
      <c r="Z37" s="2">
        <v>1.3239246420958652</v>
      </c>
      <c r="AA37" s="2">
        <v>1.2237296422537187</v>
      </c>
      <c r="AB37" s="2">
        <v>1.0659695879210476</v>
      </c>
      <c r="AC37" s="2">
        <v>1.0603685245518428</v>
      </c>
      <c r="AD37" s="2">
        <v>0.68761093789882044</v>
      </c>
      <c r="AF37" s="2">
        <v>2.5557175765709563</v>
      </c>
      <c r="AG37" s="12">
        <v>1758</v>
      </c>
    </row>
    <row r="38" spans="1:33" x14ac:dyDescent="0.2">
      <c r="A38" s="12">
        <v>1759</v>
      </c>
      <c r="B38" s="2">
        <v>11.135806451612904</v>
      </c>
      <c r="C38" s="2">
        <v>9.2255999999999982</v>
      </c>
      <c r="D38" s="2">
        <v>3.3450000000000002</v>
      </c>
      <c r="E38" s="2">
        <v>2.987283236994219</v>
      </c>
      <c r="F38" s="2">
        <v>3.2422767000000001</v>
      </c>
      <c r="G38" s="2">
        <v>3.2533767</v>
      </c>
      <c r="H38" s="2">
        <v>3.0128767000000001</v>
      </c>
      <c r="I38" s="2">
        <v>2.5346499999999996</v>
      </c>
      <c r="K38" s="12">
        <v>1759</v>
      </c>
      <c r="L38" s="8">
        <v>194.01453017347123</v>
      </c>
      <c r="M38" s="8">
        <v>169.94206157959158</v>
      </c>
      <c r="N38" s="8">
        <v>174.95969879003087</v>
      </c>
      <c r="O38" s="8">
        <v>200.74884560982116</v>
      </c>
      <c r="P38" s="8">
        <v>209.61142227937057</v>
      </c>
      <c r="Q38" s="8">
        <v>217.64509611606752</v>
      </c>
      <c r="R38" s="8">
        <v>216.26400932436309</v>
      </c>
      <c r="V38" s="12">
        <v>1759</v>
      </c>
      <c r="W38" s="2">
        <v>4.5552988327018999</v>
      </c>
      <c r="X38" s="2">
        <v>4.308471189444516</v>
      </c>
      <c r="Y38" s="2">
        <v>1.517356238677505</v>
      </c>
      <c r="Z38" s="2">
        <v>1.1810078930706365</v>
      </c>
      <c r="AA38" s="2">
        <v>1.2276217813936028</v>
      </c>
      <c r="AB38" s="2">
        <v>1.1863556983719155</v>
      </c>
      <c r="AC38" s="2">
        <v>1.105672641322667</v>
      </c>
      <c r="AD38" s="2">
        <v>0.71813374155400866</v>
      </c>
      <c r="AF38" s="2">
        <v>2.968085499134868</v>
      </c>
      <c r="AG38" s="12">
        <v>1759</v>
      </c>
    </row>
    <row r="39" spans="1:33" x14ac:dyDescent="0.2">
      <c r="A39" s="12">
        <v>1760</v>
      </c>
      <c r="B39" s="2">
        <v>11.135806451612904</v>
      </c>
      <c r="C39" s="2">
        <v>9.2255999999999982</v>
      </c>
      <c r="D39" s="2">
        <v>3.3450000000000002</v>
      </c>
      <c r="E39" s="2">
        <v>2.987283236994219</v>
      </c>
      <c r="F39" s="2">
        <v>3.2409780000000001</v>
      </c>
      <c r="G39" s="2">
        <v>3.252078</v>
      </c>
      <c r="H39" s="2">
        <v>3.0115780000000001</v>
      </c>
      <c r="I39" s="2">
        <v>2.488</v>
      </c>
      <c r="K39" s="12">
        <v>1760</v>
      </c>
      <c r="L39" s="8">
        <v>212.35286401052301</v>
      </c>
      <c r="M39" s="8">
        <v>179.88389086851674</v>
      </c>
      <c r="N39" s="8">
        <v>256.82741969133377</v>
      </c>
      <c r="O39" s="8">
        <v>191.7337676804832</v>
      </c>
      <c r="P39" s="8">
        <v>208.35822381916847</v>
      </c>
      <c r="Q39" s="8">
        <v>222.31381662763579</v>
      </c>
      <c r="R39" s="8">
        <v>193.739645179517</v>
      </c>
      <c r="V39" s="12">
        <v>1760</v>
      </c>
      <c r="W39" s="2">
        <v>4.1619130824749559</v>
      </c>
      <c r="X39" s="2">
        <v>4.0703504502560435</v>
      </c>
      <c r="Y39" s="2">
        <v>1.0336754182838077</v>
      </c>
      <c r="Z39" s="2">
        <v>1.2365373823202173</v>
      </c>
      <c r="AA39" s="2">
        <v>1.2345107933618913</v>
      </c>
      <c r="AB39" s="2">
        <v>1.1609779027082927</v>
      </c>
      <c r="AC39" s="2">
        <v>1.2336872340333809</v>
      </c>
      <c r="AD39" s="2">
        <v>0.73933013298122263</v>
      </c>
      <c r="AF39" s="2">
        <v>2.7199208610053573</v>
      </c>
      <c r="AG39" s="12">
        <v>1760</v>
      </c>
    </row>
    <row r="40" spans="1:33" x14ac:dyDescent="0.2">
      <c r="A40" s="12">
        <v>1761</v>
      </c>
      <c r="B40" s="2">
        <v>11.135806451612904</v>
      </c>
      <c r="C40" s="2">
        <v>9.2255999999999982</v>
      </c>
      <c r="D40" s="2">
        <v>3.1</v>
      </c>
      <c r="E40" s="2">
        <v>2.987283236994219</v>
      </c>
      <c r="F40" s="2">
        <v>3.2396792999999997</v>
      </c>
      <c r="G40" s="2">
        <v>3.2507792999999996</v>
      </c>
      <c r="H40" s="2">
        <v>3.0102793000000005</v>
      </c>
      <c r="I40" s="2">
        <v>2.488</v>
      </c>
      <c r="K40" s="12">
        <v>1761</v>
      </c>
      <c r="L40" s="8">
        <v>213.50157076065739</v>
      </c>
      <c r="M40" s="8">
        <v>214.0072350037895</v>
      </c>
      <c r="N40" s="8">
        <v>474.01474748337085</v>
      </c>
      <c r="O40" s="8">
        <v>161.07619055743081</v>
      </c>
      <c r="P40" s="8">
        <v>206.29522272738743</v>
      </c>
      <c r="Q40" s="8">
        <v>216.2488886415185</v>
      </c>
      <c r="R40" s="8">
        <v>177.63206429075669</v>
      </c>
      <c r="V40" s="12">
        <v>1761</v>
      </c>
      <c r="W40" s="2">
        <v>4.1395206586896007</v>
      </c>
      <c r="X40" s="2">
        <v>3.4213351533536276</v>
      </c>
      <c r="Y40" s="2">
        <v>0.51903816777425726</v>
      </c>
      <c r="Z40" s="2">
        <v>1.4718871260211837</v>
      </c>
      <c r="AA40" s="2">
        <v>1.2463565630003812</v>
      </c>
      <c r="AB40" s="2">
        <v>1.1930621182083752</v>
      </c>
      <c r="AC40" s="2">
        <v>1.3449770823160314</v>
      </c>
      <c r="AD40" s="2">
        <v>0.78341862714982757</v>
      </c>
      <c r="AF40" s="2">
        <v>2.718841895261475</v>
      </c>
      <c r="AG40" s="12">
        <v>1761</v>
      </c>
    </row>
    <row r="41" spans="1:33" x14ac:dyDescent="0.2">
      <c r="A41" s="12">
        <v>1762</v>
      </c>
      <c r="B41" s="2">
        <v>11.135806451612904</v>
      </c>
      <c r="C41" s="2">
        <v>9.2255999999999982</v>
      </c>
      <c r="D41" s="2">
        <v>3.1</v>
      </c>
      <c r="E41" s="2">
        <v>3.0345</v>
      </c>
      <c r="F41" s="2">
        <v>3.2383806000000002</v>
      </c>
      <c r="G41" s="2">
        <v>3.2494805999999996</v>
      </c>
      <c r="H41" s="2">
        <v>3.0089806000000001</v>
      </c>
      <c r="I41" s="2">
        <v>2.488</v>
      </c>
      <c r="K41" s="12">
        <v>1762</v>
      </c>
      <c r="L41" s="8">
        <v>242.29244585197935</v>
      </c>
      <c r="M41" s="8">
        <v>176.96876069406602</v>
      </c>
      <c r="N41" s="8">
        <v>430.43938831503198</v>
      </c>
      <c r="O41" s="8">
        <v>135.70857353143467</v>
      </c>
      <c r="P41" s="8">
        <v>205.45597272738743</v>
      </c>
      <c r="Q41" s="8">
        <v>209.69716311005484</v>
      </c>
      <c r="R41" s="8">
        <v>167.57954332947514</v>
      </c>
      <c r="V41" s="12">
        <v>1762</v>
      </c>
      <c r="W41" s="2">
        <v>3.6476339974971652</v>
      </c>
      <c r="X41" s="2">
        <v>4.1373995801227723</v>
      </c>
      <c r="Y41" s="2">
        <v>0.57158278891447356</v>
      </c>
      <c r="Z41" s="2">
        <v>1.7746360975310691</v>
      </c>
      <c r="AA41" s="2">
        <v>1.2509460295630195</v>
      </c>
      <c r="AB41" s="2">
        <v>1.2298463264328241</v>
      </c>
      <c r="AC41" s="2">
        <v>1.4250425760945535</v>
      </c>
      <c r="AF41" s="2">
        <v>2.3763494014141155</v>
      </c>
      <c r="AG41" s="12">
        <v>1762</v>
      </c>
    </row>
    <row r="42" spans="1:33" x14ac:dyDescent="0.2">
      <c r="A42" s="12">
        <v>1763</v>
      </c>
      <c r="B42" s="2">
        <v>11.135806451612904</v>
      </c>
      <c r="C42" s="2">
        <v>9.2255999999999982</v>
      </c>
      <c r="D42" s="2">
        <v>3.1</v>
      </c>
      <c r="E42" s="2">
        <v>3.0345</v>
      </c>
      <c r="F42" s="2">
        <v>3.2370819000000002</v>
      </c>
      <c r="G42" s="2">
        <v>3.2481819000000001</v>
      </c>
      <c r="H42" s="2">
        <v>3.0076819000000001</v>
      </c>
      <c r="K42" s="12">
        <v>1763</v>
      </c>
      <c r="L42" s="8">
        <v>251.65202953660275</v>
      </c>
      <c r="M42" s="8">
        <v>185.57683942402252</v>
      </c>
      <c r="N42" s="8">
        <v>139.24012389274154</v>
      </c>
      <c r="O42" s="8">
        <v>163.28506542685932</v>
      </c>
      <c r="P42" s="8">
        <v>205.7209990431769</v>
      </c>
      <c r="Q42" s="8">
        <v>222.9465244599925</v>
      </c>
      <c r="R42" s="8">
        <v>177.03697325033889</v>
      </c>
      <c r="V42" s="12">
        <v>1763</v>
      </c>
      <c r="W42" s="2">
        <v>3.5119691442737726</v>
      </c>
      <c r="X42" s="2">
        <v>3.9454841372608027</v>
      </c>
      <c r="Y42" s="2">
        <v>1.7669601200675993</v>
      </c>
      <c r="Z42" s="2">
        <v>1.4749256626976115</v>
      </c>
      <c r="AA42" s="2">
        <v>1.2488334350876895</v>
      </c>
      <c r="AB42" s="2">
        <v>1.1562961786918315</v>
      </c>
      <c r="AC42" s="2">
        <v>1.3483336746888026</v>
      </c>
      <c r="AF42" s="2">
        <v>2.2781038127808992</v>
      </c>
      <c r="AG42" s="12">
        <v>1763</v>
      </c>
    </row>
    <row r="43" spans="1:33" x14ac:dyDescent="0.2">
      <c r="A43" s="12">
        <v>1764</v>
      </c>
      <c r="B43" s="2">
        <v>11.135806451612904</v>
      </c>
      <c r="C43" s="2">
        <v>9.2255999999999982</v>
      </c>
      <c r="D43" s="2">
        <v>3.1</v>
      </c>
      <c r="E43" s="2">
        <v>3.0345</v>
      </c>
      <c r="F43" s="2">
        <v>3.2357831999999997</v>
      </c>
      <c r="G43" s="2">
        <v>3.2468832000000001</v>
      </c>
      <c r="H43" s="2">
        <v>3.0063832000000001</v>
      </c>
      <c r="K43" s="12">
        <v>1764</v>
      </c>
      <c r="L43" s="8">
        <v>227.63233597782758</v>
      </c>
      <c r="M43" s="8">
        <v>177.06101871542478</v>
      </c>
      <c r="N43" s="8">
        <v>128.68802506031491</v>
      </c>
      <c r="O43" s="8">
        <v>232.0908310259284</v>
      </c>
      <c r="P43" s="8">
        <v>204.84248588528214</v>
      </c>
      <c r="Q43" s="8">
        <v>226.88132098408761</v>
      </c>
      <c r="R43" s="8">
        <v>187.35874555363026</v>
      </c>
      <c r="V43" s="12">
        <v>1764</v>
      </c>
      <c r="W43" s="2">
        <v>3.8825510401672738</v>
      </c>
      <c r="X43" s="2">
        <v>4.1352437792491417</v>
      </c>
      <c r="Y43" s="2">
        <v>1.911846466805541</v>
      </c>
      <c r="Z43" s="2">
        <v>1.0376684519106585</v>
      </c>
      <c r="AA43" s="2">
        <v>1.2536861645977615</v>
      </c>
      <c r="AB43" s="2">
        <v>1.1357882691242616</v>
      </c>
      <c r="AC43" s="2">
        <v>1.273502555564149</v>
      </c>
      <c r="AF43" s="2">
        <v>2.5354981968019983</v>
      </c>
      <c r="AG43" s="12">
        <v>1764</v>
      </c>
    </row>
    <row r="44" spans="1:33" x14ac:dyDescent="0.2">
      <c r="A44" s="12">
        <v>1765</v>
      </c>
      <c r="B44" s="2">
        <v>11.135806451612904</v>
      </c>
      <c r="C44" s="2">
        <v>9.2255999999999982</v>
      </c>
      <c r="D44" s="2">
        <v>3.1</v>
      </c>
      <c r="E44" s="2">
        <v>3.0345</v>
      </c>
      <c r="F44" s="2">
        <v>3.2344845000000002</v>
      </c>
      <c r="G44" s="2">
        <v>3.2455844999999997</v>
      </c>
      <c r="H44" s="2">
        <v>3.0050845000000002</v>
      </c>
      <c r="K44" s="12">
        <v>1765</v>
      </c>
      <c r="L44" s="8">
        <v>254.72145462092746</v>
      </c>
      <c r="M44" s="8">
        <v>210.9425421079379</v>
      </c>
      <c r="N44" s="8">
        <v>136.67107864418691</v>
      </c>
      <c r="O44" s="8">
        <v>208.77174614908765</v>
      </c>
      <c r="P44" s="8">
        <v>202.68132689876427</v>
      </c>
      <c r="Q44" s="8">
        <v>209.55796166708166</v>
      </c>
      <c r="R44" s="8">
        <v>190.8822844692564</v>
      </c>
      <c r="V44" s="12">
        <v>1765</v>
      </c>
      <c r="W44" s="2">
        <v>3.4696494810053191</v>
      </c>
      <c r="X44" s="2">
        <v>3.4710422510022614</v>
      </c>
      <c r="Y44" s="2">
        <v>1.8001741734421484</v>
      </c>
      <c r="Z44" s="2">
        <v>1.1535724434730259</v>
      </c>
      <c r="AA44" s="2">
        <v>1.2665454828793317</v>
      </c>
      <c r="AB44" s="2">
        <v>1.2291877119791348</v>
      </c>
      <c r="AC44" s="2">
        <v>1.2494547123867985</v>
      </c>
      <c r="AF44" s="2">
        <v>2.270611221315157</v>
      </c>
      <c r="AG44" s="12">
        <v>1765</v>
      </c>
    </row>
    <row r="45" spans="1:33" x14ac:dyDescent="0.2">
      <c r="A45" s="12">
        <v>1766</v>
      </c>
      <c r="B45" s="2">
        <v>11.135806451612904</v>
      </c>
      <c r="C45" s="2">
        <v>9.2255999999999982</v>
      </c>
      <c r="D45" s="2">
        <v>3.1</v>
      </c>
      <c r="E45" s="2">
        <v>3.0345</v>
      </c>
      <c r="F45" s="2">
        <v>3.2331858000000002</v>
      </c>
      <c r="G45" s="2">
        <v>3.2442857999999997</v>
      </c>
      <c r="H45" s="2">
        <v>3.0037858000000002</v>
      </c>
      <c r="K45" s="12">
        <v>1766</v>
      </c>
      <c r="L45" s="8">
        <v>251.07050483793807</v>
      </c>
      <c r="M45" s="8">
        <v>206.83828730539258</v>
      </c>
      <c r="N45" s="8">
        <v>126.87570714955874</v>
      </c>
      <c r="O45" s="8">
        <v>261.56153287441714</v>
      </c>
      <c r="P45" s="8">
        <v>200.65436637244846</v>
      </c>
      <c r="Q45" s="8">
        <v>213.13191339327409</v>
      </c>
      <c r="R45" s="8">
        <v>198.70683906154142</v>
      </c>
      <c r="V45" s="12">
        <v>1766</v>
      </c>
      <c r="W45" s="2">
        <v>3.5201034999985188</v>
      </c>
      <c r="X45" s="2">
        <v>3.5399175158969065</v>
      </c>
      <c r="Y45" s="2">
        <v>1.9391556631225577</v>
      </c>
      <c r="Z45" s="2">
        <v>0.92075211016967085</v>
      </c>
      <c r="AA45" s="2">
        <v>1.2788261340037368</v>
      </c>
      <c r="AB45" s="2">
        <v>1.208092189952279</v>
      </c>
      <c r="AC45" s="2">
        <v>1.1997357490995313</v>
      </c>
      <c r="AF45" s="2">
        <v>2.3028713551353448</v>
      </c>
      <c r="AG45" s="12">
        <v>1766</v>
      </c>
    </row>
    <row r="46" spans="1:33" x14ac:dyDescent="0.2">
      <c r="A46" s="12">
        <v>1767</v>
      </c>
      <c r="B46" s="2">
        <v>11.135806451612904</v>
      </c>
      <c r="C46" s="2">
        <v>9.2255999999999982</v>
      </c>
      <c r="D46" s="2">
        <v>3.1</v>
      </c>
      <c r="E46" s="2">
        <v>3.0345</v>
      </c>
      <c r="F46" s="2">
        <v>3.2318871000000002</v>
      </c>
      <c r="G46" s="2">
        <v>3.2429871000000001</v>
      </c>
      <c r="H46" s="2">
        <v>3.0024871000000002</v>
      </c>
      <c r="K46" s="12">
        <v>1767</v>
      </c>
      <c r="L46" s="8">
        <v>250.06820161576169</v>
      </c>
      <c r="M46" s="8">
        <v>200.88484538101571</v>
      </c>
      <c r="N46" s="8">
        <v>124.96082461873849</v>
      </c>
      <c r="O46" s="8">
        <v>266.87097511840994</v>
      </c>
      <c r="P46" s="8">
        <v>200.02615584613267</v>
      </c>
      <c r="Q46" s="8">
        <v>230.30025573173606</v>
      </c>
      <c r="R46" s="8">
        <v>191.64125407428833</v>
      </c>
      <c r="V46" s="12">
        <v>1767</v>
      </c>
      <c r="W46" s="2">
        <v>3.5342124952951863</v>
      </c>
      <c r="X46" s="2">
        <v>3.6448268399825769</v>
      </c>
      <c r="Y46" s="2">
        <v>1.968871018436384</v>
      </c>
      <c r="Z46" s="2">
        <v>0.90243359446067972</v>
      </c>
      <c r="AA46" s="2">
        <v>1.2823271791904278</v>
      </c>
      <c r="AB46" s="2">
        <v>1.1175842065552726</v>
      </c>
      <c r="AC46" s="2">
        <v>1.2434307432143739</v>
      </c>
      <c r="AF46" s="2">
        <v>2.3113751521701866</v>
      </c>
      <c r="AG46" s="12">
        <v>1767</v>
      </c>
    </row>
    <row r="47" spans="1:33" x14ac:dyDescent="0.2">
      <c r="A47" s="12">
        <v>1768</v>
      </c>
      <c r="B47" s="2">
        <v>11.135806451612904</v>
      </c>
      <c r="C47" s="2">
        <v>9.2255999999999982</v>
      </c>
      <c r="D47" s="2">
        <v>3.1</v>
      </c>
      <c r="E47" s="2">
        <v>3.0345</v>
      </c>
      <c r="F47" s="2">
        <v>3.2305884000000002</v>
      </c>
      <c r="G47" s="2">
        <v>3.2416884000000001</v>
      </c>
      <c r="H47" s="2">
        <v>3.0011883999999998</v>
      </c>
      <c r="K47" s="12">
        <v>1768</v>
      </c>
      <c r="L47" s="8">
        <v>233.22114270183371</v>
      </c>
      <c r="M47" s="8">
        <v>181.08114639130514</v>
      </c>
      <c r="N47" s="8">
        <v>114.55190950611822</v>
      </c>
      <c r="O47" s="8">
        <v>217.37439053401994</v>
      </c>
      <c r="P47" s="8">
        <v>198.68334104491413</v>
      </c>
      <c r="Q47" s="8">
        <v>234.53163776613337</v>
      </c>
      <c r="R47" s="8">
        <v>208.23038809085151</v>
      </c>
      <c r="V47" s="12">
        <v>1768</v>
      </c>
      <c r="W47" s="2">
        <v>3.7895113306957997</v>
      </c>
      <c r="X47" s="2">
        <v>4.043438484800939</v>
      </c>
      <c r="Y47" s="2">
        <v>2.1477751623040859</v>
      </c>
      <c r="Z47" s="2">
        <v>1.1079195333989538</v>
      </c>
      <c r="AA47" s="2">
        <v>1.2904751018050589</v>
      </c>
      <c r="AB47" s="2">
        <v>1.0969814545848373</v>
      </c>
      <c r="AC47" s="2">
        <v>1.1438750978633951</v>
      </c>
      <c r="AF47" s="2">
        <v>2.458301252722098</v>
      </c>
      <c r="AG47" s="12">
        <v>1768</v>
      </c>
    </row>
    <row r="48" spans="1:33" x14ac:dyDescent="0.2">
      <c r="A48" s="12">
        <v>1769</v>
      </c>
      <c r="B48" s="2">
        <v>11.135806451612904</v>
      </c>
      <c r="C48" s="2">
        <v>9.2255999999999982</v>
      </c>
      <c r="D48" s="2">
        <v>3.1</v>
      </c>
      <c r="E48" s="2">
        <v>3.0345</v>
      </c>
      <c r="F48" s="2">
        <v>3.2292896999999998</v>
      </c>
      <c r="G48" s="2">
        <v>3.2403896999999997</v>
      </c>
      <c r="H48" s="2">
        <v>2.9998897000000007</v>
      </c>
      <c r="K48" s="12">
        <v>1769</v>
      </c>
      <c r="L48" s="8">
        <v>241.05814735109226</v>
      </c>
      <c r="M48" s="8">
        <v>167.86118840491295</v>
      </c>
      <c r="N48" s="8">
        <v>113.97716990764818</v>
      </c>
      <c r="O48" s="8">
        <v>202.76243662051755</v>
      </c>
      <c r="P48" s="8">
        <v>196.02194345813695</v>
      </c>
      <c r="Q48" s="8">
        <v>205.43786789059661</v>
      </c>
      <c r="R48" s="8">
        <v>216.80321054301916</v>
      </c>
      <c r="V48" s="12">
        <v>1769</v>
      </c>
      <c r="W48" s="2">
        <v>3.6663111060055038</v>
      </c>
      <c r="X48" s="2">
        <v>4.3618806893246456</v>
      </c>
      <c r="Y48" s="2">
        <v>2.1586055017079051</v>
      </c>
      <c r="Z48" s="2">
        <v>1.1877610929684566</v>
      </c>
      <c r="AA48" s="2">
        <v>1.3074701169263123</v>
      </c>
      <c r="AB48" s="2">
        <v>1.2518324316490688</v>
      </c>
      <c r="AC48" s="2">
        <v>1.098168627349464</v>
      </c>
      <c r="AF48" s="2">
        <v>2.39184469520228</v>
      </c>
      <c r="AG48" s="12">
        <v>1769</v>
      </c>
    </row>
    <row r="49" spans="1:33" x14ac:dyDescent="0.2">
      <c r="A49" s="12">
        <v>1770</v>
      </c>
      <c r="B49" s="2">
        <v>11.135806451612904</v>
      </c>
      <c r="C49" s="2">
        <v>9.2255999999999982</v>
      </c>
      <c r="D49" s="2">
        <v>3.1</v>
      </c>
      <c r="E49" s="2">
        <v>3.0345</v>
      </c>
      <c r="F49" s="2">
        <v>3.2279909999999998</v>
      </c>
      <c r="G49" s="2">
        <v>3.2390909999999997</v>
      </c>
      <c r="H49" s="2">
        <v>2.9985910000000002</v>
      </c>
      <c r="K49" s="12">
        <v>1770</v>
      </c>
      <c r="L49" s="8">
        <v>265.77686127614186</v>
      </c>
      <c r="M49" s="8">
        <v>206.96567563564054</v>
      </c>
      <c r="N49" s="8">
        <v>153.37854233552343</v>
      </c>
      <c r="O49" s="8">
        <v>216.93367275049275</v>
      </c>
      <c r="P49" s="8">
        <v>193.40286094825677</v>
      </c>
      <c r="Q49" s="8">
        <v>199.06713133467758</v>
      </c>
      <c r="R49" s="8">
        <v>208.13546680363032</v>
      </c>
      <c r="V49" s="12">
        <v>1770</v>
      </c>
      <c r="W49" s="2">
        <v>3.3253239525172948</v>
      </c>
      <c r="X49" s="2">
        <v>3.5377386802992614</v>
      </c>
      <c r="Y49" s="2">
        <v>1.6040819157971846</v>
      </c>
      <c r="Z49" s="2">
        <v>1.1101703588927334</v>
      </c>
      <c r="AA49" s="2">
        <v>1.3246430825720992</v>
      </c>
      <c r="AB49" s="2">
        <v>1.2913769971071687</v>
      </c>
      <c r="AC49" s="2">
        <v>1.1434063418078719</v>
      </c>
      <c r="AF49" s="2">
        <v>2.1716026479282866</v>
      </c>
      <c r="AG49" s="12">
        <v>1770</v>
      </c>
    </row>
    <row r="50" spans="1:33" x14ac:dyDescent="0.2">
      <c r="A50" s="12">
        <v>1771</v>
      </c>
      <c r="B50" s="2">
        <v>11.135806451612904</v>
      </c>
      <c r="C50" s="2">
        <v>9.2255999999999982</v>
      </c>
      <c r="D50" s="2">
        <v>3.1</v>
      </c>
      <c r="E50" s="2">
        <v>3.0345</v>
      </c>
      <c r="F50" s="2">
        <v>3.2266923000000003</v>
      </c>
      <c r="G50" s="2">
        <v>3.2377923000000002</v>
      </c>
      <c r="H50" s="2">
        <v>2.9972923000000002</v>
      </c>
      <c r="K50" s="12">
        <v>1771</v>
      </c>
      <c r="L50" s="8">
        <v>270.27811446821858</v>
      </c>
      <c r="M50" s="8">
        <v>213.32196658322232</v>
      </c>
      <c r="N50" s="8">
        <v>255.31064625645996</v>
      </c>
      <c r="O50" s="8">
        <v>213.26768421253229</v>
      </c>
      <c r="P50" s="8">
        <v>191.46106791206091</v>
      </c>
      <c r="Q50" s="8">
        <v>184.22883976167168</v>
      </c>
      <c r="R50" s="8">
        <v>209.58423166106741</v>
      </c>
      <c r="V50" s="12">
        <v>1771</v>
      </c>
      <c r="W50" s="2">
        <v>3.2699434971466927</v>
      </c>
      <c r="X50" s="2">
        <v>3.432325737091074</v>
      </c>
      <c r="Y50" s="2">
        <v>0.96365643046708949</v>
      </c>
      <c r="Z50" s="2">
        <v>1.1292537555447475</v>
      </c>
      <c r="AA50" s="2">
        <v>1.3375392358816909</v>
      </c>
      <c r="AB50" s="2">
        <v>1.3948285360184105</v>
      </c>
      <c r="AC50" s="2">
        <v>1.1350106798804092</v>
      </c>
      <c r="AF50" s="2">
        <v>2.1395724313266586</v>
      </c>
      <c r="AG50" s="12">
        <v>1771</v>
      </c>
    </row>
    <row r="51" spans="1:33" x14ac:dyDescent="0.2">
      <c r="A51" s="12">
        <v>1772</v>
      </c>
      <c r="B51" s="2">
        <v>11.135806451612904</v>
      </c>
      <c r="C51" s="2">
        <v>9.2255999999999982</v>
      </c>
      <c r="D51" s="2">
        <v>3.1</v>
      </c>
      <c r="E51" s="2">
        <v>3.0345</v>
      </c>
      <c r="F51" s="2">
        <v>3.2253935999999999</v>
      </c>
      <c r="G51" s="2">
        <v>3.2364936000000002</v>
      </c>
      <c r="H51" s="2">
        <v>2.9959936000000003</v>
      </c>
      <c r="K51" s="12">
        <v>1772</v>
      </c>
      <c r="L51" s="8">
        <v>269.79143954637794</v>
      </c>
      <c r="M51" s="8">
        <v>179.73547466804342</v>
      </c>
      <c r="N51" s="8">
        <v>147.98876795342338</v>
      </c>
      <c r="O51" s="8">
        <v>262.8919605345742</v>
      </c>
      <c r="P51" s="8">
        <v>190.95498781540351</v>
      </c>
      <c r="Q51" s="8">
        <v>205.20665066994351</v>
      </c>
      <c r="R51" s="8">
        <v>209.74430184085148</v>
      </c>
      <c r="V51" s="12">
        <v>1772</v>
      </c>
      <c r="W51" s="2">
        <v>3.275842125726506</v>
      </c>
      <c r="X51" s="2">
        <v>4.073711533812518</v>
      </c>
      <c r="Y51" s="2">
        <v>1.6625028333851646</v>
      </c>
      <c r="Z51" s="2">
        <v>0.9160924238368261</v>
      </c>
      <c r="AA51" s="2">
        <v>1.3405442925380864</v>
      </c>
      <c r="AB51" s="2">
        <v>1.2517360942736455</v>
      </c>
      <c r="AC51" s="2">
        <v>1.1336530611529509</v>
      </c>
      <c r="AF51" s="2">
        <v>2.1509115024603758</v>
      </c>
      <c r="AG51" s="12">
        <v>1772</v>
      </c>
    </row>
    <row r="52" spans="1:33" x14ac:dyDescent="0.2">
      <c r="A52" s="12">
        <v>1773</v>
      </c>
      <c r="B52" s="2">
        <v>11.135806451612904</v>
      </c>
      <c r="C52" s="2">
        <v>9.2255999999999982</v>
      </c>
      <c r="D52" s="2">
        <v>3.1</v>
      </c>
      <c r="E52" s="2">
        <v>3.0345</v>
      </c>
      <c r="F52" s="2">
        <v>3.2240948999999999</v>
      </c>
      <c r="G52" s="2">
        <v>3.2351948999999998</v>
      </c>
      <c r="H52" s="2">
        <v>2.9946948999999998</v>
      </c>
      <c r="K52" s="12">
        <v>1773</v>
      </c>
      <c r="L52" s="8">
        <v>276.72780533135034</v>
      </c>
      <c r="M52" s="8">
        <v>208.06028007083572</v>
      </c>
      <c r="N52" s="8">
        <v>111.26319899238355</v>
      </c>
      <c r="O52" s="8">
        <v>300.83570220793655</v>
      </c>
      <c r="P52" s="8">
        <v>190.32211550430486</v>
      </c>
      <c r="Q52" s="8">
        <v>238.0397226229438</v>
      </c>
      <c r="R52" s="8">
        <v>200.25019907428836</v>
      </c>
      <c r="V52" s="12">
        <v>1773</v>
      </c>
      <c r="W52" s="2">
        <v>3.1937309724556844</v>
      </c>
      <c r="X52" s="2">
        <v>3.5191266489749808</v>
      </c>
      <c r="Y52" s="2">
        <v>2.2112589630699722</v>
      </c>
      <c r="Z52" s="2">
        <v>0.80054771280727233</v>
      </c>
      <c r="AA52" s="2">
        <v>1.3444604004165766</v>
      </c>
      <c r="AB52" s="2">
        <v>1.0786498033637504</v>
      </c>
      <c r="AC52" s="2">
        <v>1.1868862029172145</v>
      </c>
      <c r="AF52" s="2">
        <v>2.1024586240557528</v>
      </c>
      <c r="AG52" s="12">
        <v>1773</v>
      </c>
    </row>
    <row r="53" spans="1:33" x14ac:dyDescent="0.2">
      <c r="A53" s="12">
        <v>1774</v>
      </c>
      <c r="B53" s="2">
        <v>11.135806451612904</v>
      </c>
      <c r="C53" s="2">
        <v>9.2255999999999982</v>
      </c>
      <c r="D53" s="2">
        <v>3.1</v>
      </c>
      <c r="E53" s="2">
        <v>3.0345</v>
      </c>
      <c r="F53" s="2">
        <v>3.2227961999999999</v>
      </c>
      <c r="G53" s="2">
        <v>3.2338961999999998</v>
      </c>
      <c r="H53" s="2">
        <v>2.9933962000000003</v>
      </c>
      <c r="K53" s="12">
        <v>1774</v>
      </c>
      <c r="L53" s="8">
        <v>278.68967476936257</v>
      </c>
      <c r="M53" s="8">
        <v>211.01909429144246</v>
      </c>
      <c r="N53" s="8">
        <v>106.68352913443576</v>
      </c>
      <c r="O53" s="8">
        <v>295.47577295348657</v>
      </c>
      <c r="P53" s="8">
        <v>191.3358418774167</v>
      </c>
      <c r="Q53" s="8">
        <v>241.59421618131506</v>
      </c>
      <c r="R53" s="8">
        <v>207.25079684085148</v>
      </c>
      <c r="V53" s="12">
        <v>1774</v>
      </c>
      <c r="W53" s="2">
        <v>3.1712483196868684</v>
      </c>
      <c r="X53" s="2">
        <v>3.469783048064996</v>
      </c>
      <c r="Y53" s="2">
        <v>2.3061830446358078</v>
      </c>
      <c r="Z53" s="2">
        <v>0.81506964488504785</v>
      </c>
      <c r="AA53" s="2">
        <v>1.3367985510751579</v>
      </c>
      <c r="AB53" s="2">
        <v>1.0623533651931794</v>
      </c>
      <c r="AC53" s="2">
        <v>1.1462977735451536</v>
      </c>
      <c r="AE53" s="2">
        <v>0.94729411104128303</v>
      </c>
      <c r="AF53" s="2">
        <v>2.2739007997888261</v>
      </c>
      <c r="AG53" s="12">
        <v>1774</v>
      </c>
    </row>
    <row r="54" spans="1:33" x14ac:dyDescent="0.2">
      <c r="A54" s="12">
        <v>1775</v>
      </c>
      <c r="B54" s="2">
        <v>11.135806451612904</v>
      </c>
      <c r="C54" s="2">
        <v>9.2255999999999982</v>
      </c>
      <c r="D54" s="2">
        <v>3.1</v>
      </c>
      <c r="E54" s="2">
        <v>3.0345</v>
      </c>
      <c r="F54" s="2">
        <v>3.2214974999999999</v>
      </c>
      <c r="G54" s="2">
        <v>3.2325975000000002</v>
      </c>
      <c r="H54" s="2">
        <v>2.9920975000000003</v>
      </c>
      <c r="K54" s="12">
        <v>1775</v>
      </c>
      <c r="L54" s="8">
        <v>267.8962555920225</v>
      </c>
      <c r="M54" s="8">
        <v>197.29598955545825</v>
      </c>
      <c r="N54" s="8">
        <v>113.86333329338602</v>
      </c>
      <c r="O54" s="8">
        <v>279.39513636872732</v>
      </c>
      <c r="P54" s="8">
        <v>192.08895904000227</v>
      </c>
      <c r="Q54" s="8">
        <v>225.05829632678973</v>
      </c>
      <c r="R54" s="8">
        <v>200.07409270660929</v>
      </c>
      <c r="V54" s="12">
        <v>1775</v>
      </c>
      <c r="W54" s="2">
        <v>3.2990164826056598</v>
      </c>
      <c r="X54" s="2">
        <v>3.711127011959173</v>
      </c>
      <c r="Y54" s="2">
        <v>2.1607636006738726</v>
      </c>
      <c r="Z54" s="2">
        <v>0.86198112273327954</v>
      </c>
      <c r="AA54" s="2">
        <v>1.3310208251410267</v>
      </c>
      <c r="AB54" s="2">
        <v>1.1399506764697667</v>
      </c>
      <c r="AC54" s="2">
        <v>1.1869005743976115</v>
      </c>
      <c r="AF54" s="2">
        <v>2.362105782980314</v>
      </c>
      <c r="AG54" s="12">
        <v>1775</v>
      </c>
    </row>
    <row r="55" spans="1:33" x14ac:dyDescent="0.2">
      <c r="A55" s="12">
        <v>1776</v>
      </c>
      <c r="B55" s="2">
        <v>11.135806451612904</v>
      </c>
      <c r="C55" s="2">
        <v>9.2255999999999982</v>
      </c>
      <c r="D55" s="2">
        <v>2.8438875000000001</v>
      </c>
      <c r="E55" s="2">
        <v>3.0345</v>
      </c>
      <c r="F55" s="2">
        <v>3.2201988000000004</v>
      </c>
      <c r="G55" s="2">
        <v>3.2312987999999998</v>
      </c>
      <c r="H55" s="2">
        <v>2.9907987999999999</v>
      </c>
      <c r="K55" s="12">
        <v>1776</v>
      </c>
      <c r="L55" s="8">
        <v>256.37700708182302</v>
      </c>
      <c r="M55" s="8">
        <v>180.08993923559416</v>
      </c>
      <c r="N55" s="8">
        <v>113.42388971734862</v>
      </c>
      <c r="O55" s="8">
        <v>227.50606030540524</v>
      </c>
      <c r="P55" s="8">
        <v>193.10121304469311</v>
      </c>
      <c r="Q55" s="8">
        <v>216.74683778561948</v>
      </c>
      <c r="R55" s="8">
        <v>207.27585123755202</v>
      </c>
      <c r="V55" s="12">
        <v>1776</v>
      </c>
      <c r="W55" s="2">
        <v>3.4472442473921103</v>
      </c>
      <c r="X55" s="2">
        <v>4.0656933935250121</v>
      </c>
      <c r="Y55" s="2">
        <v>1.9899278512252845</v>
      </c>
      <c r="Z55" s="2">
        <v>1.0585798594113824</v>
      </c>
      <c r="AA55" s="2">
        <v>1.323509724789671</v>
      </c>
      <c r="AB55" s="2">
        <v>1.1831881301444325</v>
      </c>
      <c r="AC55" s="2">
        <v>1.145164681316146</v>
      </c>
      <c r="AF55" s="2">
        <v>2.46701310481127</v>
      </c>
      <c r="AG55" s="12">
        <v>1776</v>
      </c>
    </row>
    <row r="56" spans="1:33" x14ac:dyDescent="0.2">
      <c r="A56" s="12">
        <v>1777</v>
      </c>
      <c r="B56" s="2">
        <v>11.135806451612904</v>
      </c>
      <c r="C56" s="2">
        <v>9.2255999999999982</v>
      </c>
      <c r="D56" s="2">
        <v>2.8438875000000001</v>
      </c>
      <c r="E56" s="2">
        <v>3.0345</v>
      </c>
      <c r="F56" s="2">
        <v>3.2189000999999999</v>
      </c>
      <c r="G56" s="2">
        <v>3.2300000999999998</v>
      </c>
      <c r="H56" s="2">
        <v>2.9895000999999999</v>
      </c>
      <c r="K56" s="12">
        <v>1777</v>
      </c>
      <c r="L56" s="8">
        <v>267.51217694304182</v>
      </c>
      <c r="M56" s="8">
        <v>167.46902230687058</v>
      </c>
      <c r="N56" s="8">
        <v>116.19718217703634</v>
      </c>
      <c r="O56" s="8">
        <v>245.76980692357677</v>
      </c>
      <c r="P56" s="8">
        <v>185.94329468096288</v>
      </c>
      <c r="Q56" s="8">
        <v>272.2828982197509</v>
      </c>
      <c r="R56" s="8">
        <v>223.98855452063563</v>
      </c>
      <c r="V56" s="12">
        <v>1777</v>
      </c>
      <c r="W56" s="2">
        <v>3.3037530213609552</v>
      </c>
      <c r="X56" s="2">
        <v>4.3720950066144688</v>
      </c>
      <c r="Y56" s="2">
        <v>1.942433998089349</v>
      </c>
      <c r="Z56" s="2">
        <v>0.97991423905142894</v>
      </c>
      <c r="AA56" s="2">
        <v>1.3739041375118599</v>
      </c>
      <c r="AB56" s="2">
        <v>0.94148114318521359</v>
      </c>
      <c r="AC56" s="2">
        <v>1.0592590911896536</v>
      </c>
      <c r="AF56" s="2">
        <v>2.5730320926537811</v>
      </c>
      <c r="AG56" s="12">
        <v>1777</v>
      </c>
    </row>
    <row r="57" spans="1:33" x14ac:dyDescent="0.2">
      <c r="A57" s="12">
        <v>1778</v>
      </c>
      <c r="B57" s="2">
        <v>11.135806451612904</v>
      </c>
      <c r="C57" s="2">
        <v>9.2255999999999982</v>
      </c>
      <c r="D57" s="2">
        <v>2.8438875000000001</v>
      </c>
      <c r="E57" s="2">
        <v>3.0345</v>
      </c>
      <c r="F57" s="2">
        <v>3.2176013999999999</v>
      </c>
      <c r="G57" s="2">
        <v>3.2287013999999998</v>
      </c>
      <c r="H57" s="2">
        <v>2.9882014000000003</v>
      </c>
      <c r="K57" s="12">
        <v>1778</v>
      </c>
      <c r="L57" s="8">
        <v>257.90813613462677</v>
      </c>
      <c r="M57" s="8">
        <v>185.76451038463532</v>
      </c>
      <c r="N57" s="8">
        <v>124.19457530199865</v>
      </c>
      <c r="O57" s="8">
        <v>296.66686681271938</v>
      </c>
      <c r="P57" s="8">
        <v>194.8606947382853</v>
      </c>
      <c r="Q57" s="8">
        <v>234.53350637153193</v>
      </c>
      <c r="R57" s="8">
        <v>235.90093668279118</v>
      </c>
      <c r="V57" s="12">
        <v>1778</v>
      </c>
      <c r="W57" s="2">
        <v>3.4267789146639589</v>
      </c>
      <c r="X57" s="2">
        <v>3.941498161701805</v>
      </c>
      <c r="Y57" s="2">
        <v>1.8173527836785066</v>
      </c>
      <c r="Z57" s="2">
        <v>0.81179720513031617</v>
      </c>
      <c r="AA57" s="2">
        <v>1.3105012830790115</v>
      </c>
      <c r="AB57" s="2">
        <v>1.0925779724250371</v>
      </c>
      <c r="AC57" s="2">
        <v>1.0053323424855305</v>
      </c>
      <c r="AF57" s="2">
        <v>2.6670108572815137</v>
      </c>
      <c r="AG57" s="12">
        <v>1778</v>
      </c>
    </row>
    <row r="58" spans="1:33" x14ac:dyDescent="0.2">
      <c r="A58" s="12">
        <v>1779</v>
      </c>
      <c r="B58" s="2">
        <v>11.135806451612904</v>
      </c>
      <c r="C58" s="2">
        <v>9.2255999999999982</v>
      </c>
      <c r="D58" s="2">
        <v>2.8438875000000001</v>
      </c>
      <c r="E58" s="2">
        <v>2.7846000000000002</v>
      </c>
      <c r="F58" s="2">
        <v>3.2163027000000004</v>
      </c>
      <c r="G58" s="2">
        <v>3.2274026999999998</v>
      </c>
      <c r="H58" s="2">
        <v>2.9869026999999999</v>
      </c>
      <c r="K58" s="12">
        <v>1779</v>
      </c>
      <c r="L58" s="8">
        <v>245.70527186425497</v>
      </c>
      <c r="M58" s="8">
        <v>168.3477078340903</v>
      </c>
      <c r="N58" s="8">
        <v>111.93927494465645</v>
      </c>
      <c r="O58" s="8">
        <v>262.82161209577009</v>
      </c>
      <c r="P58" s="8">
        <v>197.62850269034453</v>
      </c>
      <c r="Q58" s="8">
        <v>215.004805584796</v>
      </c>
      <c r="R58" s="8">
        <v>215.56212002355716</v>
      </c>
      <c r="V58" s="12">
        <v>1779</v>
      </c>
      <c r="W58" s="2">
        <v>3.5969686613590106</v>
      </c>
      <c r="X58" s="2">
        <v>4.3492749952500871</v>
      </c>
      <c r="Y58" s="2">
        <v>2.0163196273555233</v>
      </c>
      <c r="Z58" s="2">
        <v>0.84087453173169568</v>
      </c>
      <c r="AA58" s="2">
        <v>1.2916260335563949</v>
      </c>
      <c r="AB58" s="2">
        <v>1.1913364946977933</v>
      </c>
      <c r="AC58" s="2">
        <v>1.0997097718994591</v>
      </c>
      <c r="AF58" s="2">
        <v>2.7890224050326609</v>
      </c>
      <c r="AG58" s="12">
        <v>1779</v>
      </c>
    </row>
    <row r="59" spans="1:33" x14ac:dyDescent="0.2">
      <c r="A59" s="12">
        <v>1780</v>
      </c>
      <c r="B59" s="2">
        <v>11.135806451612904</v>
      </c>
      <c r="C59" s="2">
        <v>9.2255999999999982</v>
      </c>
      <c r="D59" s="2">
        <v>2.8438875000000001</v>
      </c>
      <c r="E59" s="2">
        <v>2.7846000000000002</v>
      </c>
      <c r="F59" s="2">
        <v>3.215004</v>
      </c>
      <c r="G59" s="2">
        <v>3.2261039999999999</v>
      </c>
      <c r="H59" s="2">
        <v>2.9856040000000004</v>
      </c>
      <c r="K59" s="12">
        <v>1780</v>
      </c>
      <c r="L59" s="8">
        <v>227.6451361737694</v>
      </c>
      <c r="M59" s="8">
        <v>165.26138880321361</v>
      </c>
      <c r="N59" s="8">
        <v>114.85482529936876</v>
      </c>
      <c r="O59" s="8">
        <v>223.95914762713599</v>
      </c>
      <c r="P59" s="8">
        <v>200.39631064240376</v>
      </c>
      <c r="Q59" s="8">
        <v>236.05369796465791</v>
      </c>
      <c r="R59" s="8">
        <v>206.78980306405535</v>
      </c>
      <c r="V59" s="12">
        <v>1780</v>
      </c>
      <c r="W59" s="2">
        <v>3.8823327292694283</v>
      </c>
      <c r="X59" s="2">
        <v>4.4304993531328609</v>
      </c>
      <c r="Y59" s="2">
        <v>1.965136045042573</v>
      </c>
      <c r="Z59" s="2">
        <v>0.98678710979887008</v>
      </c>
      <c r="AA59" s="2">
        <v>1.2732721815141843</v>
      </c>
      <c r="AB59" s="2">
        <v>1.0846684555576604</v>
      </c>
      <c r="AC59" s="2">
        <v>1.1458625855903533</v>
      </c>
      <c r="AF59" s="2">
        <v>3.0113377752342538</v>
      </c>
      <c r="AG59" s="12">
        <v>1780</v>
      </c>
    </row>
    <row r="60" spans="1:33" x14ac:dyDescent="0.2">
      <c r="A60" s="12">
        <v>1781</v>
      </c>
      <c r="B60" s="2">
        <v>11.135806451612904</v>
      </c>
      <c r="C60" s="2">
        <v>9.2255999999999982</v>
      </c>
      <c r="D60" s="2">
        <v>2.8438875000000001</v>
      </c>
      <c r="E60" s="2">
        <v>2.7846000000000002</v>
      </c>
      <c r="F60" s="2">
        <v>3.2137053</v>
      </c>
      <c r="G60" s="2">
        <v>3.2248052999999999</v>
      </c>
      <c r="H60" s="2">
        <v>2.9843052999999999</v>
      </c>
      <c r="K60" s="12">
        <v>1781</v>
      </c>
      <c r="L60" s="8">
        <v>236.1149328061274</v>
      </c>
      <c r="M60" s="8">
        <v>168.8421057551065</v>
      </c>
      <c r="N60" s="8">
        <v>130.42979649682536</v>
      </c>
      <c r="O60" s="8">
        <v>233.59262375622151</v>
      </c>
      <c r="P60" s="8">
        <v>202.89467517341038</v>
      </c>
      <c r="Q60" s="8">
        <v>246.27759236466537</v>
      </c>
      <c r="R60" s="8">
        <v>211.08781531155495</v>
      </c>
      <c r="V60" s="12">
        <v>1781</v>
      </c>
      <c r="W60" s="2">
        <v>3.7430676337277626</v>
      </c>
      <c r="X60" s="2">
        <v>4.3365395907373152</v>
      </c>
      <c r="Y60" s="2">
        <v>1.7304738886742861</v>
      </c>
      <c r="Z60" s="2">
        <v>0.94609151798661584</v>
      </c>
      <c r="AA60" s="2">
        <v>1.2570856084443049</v>
      </c>
      <c r="AB60" s="2">
        <v>1.0392213360298752</v>
      </c>
      <c r="AC60" s="2">
        <v>1.1220431015146417</v>
      </c>
      <c r="AF60" s="2">
        <v>2.9026126693097964</v>
      </c>
      <c r="AG60" s="12">
        <v>1781</v>
      </c>
    </row>
    <row r="61" spans="1:33" x14ac:dyDescent="0.2">
      <c r="A61" s="12">
        <v>1782</v>
      </c>
      <c r="B61" s="2">
        <v>11.135806451612904</v>
      </c>
      <c r="C61" s="2">
        <v>9.2255999999999982</v>
      </c>
      <c r="D61" s="2">
        <v>2.8438875000000001</v>
      </c>
      <c r="E61" s="2">
        <v>2.7846000000000002</v>
      </c>
      <c r="F61" s="2">
        <v>3.2124066</v>
      </c>
      <c r="G61" s="2">
        <v>3.2235065999999999</v>
      </c>
      <c r="H61" s="2">
        <v>2.9830066000000004</v>
      </c>
      <c r="K61" s="12">
        <v>1782</v>
      </c>
      <c r="L61" s="8">
        <v>251.59243062813104</v>
      </c>
      <c r="M61" s="8">
        <v>236.53831252787253</v>
      </c>
      <c r="N61" s="8">
        <v>144.84610576922097</v>
      </c>
      <c r="O61" s="8">
        <v>287.49681823976164</v>
      </c>
      <c r="P61" s="8">
        <v>206.53952391494337</v>
      </c>
      <c r="Q61" s="8">
        <v>223.45611643179492</v>
      </c>
      <c r="R61" s="8">
        <v>206.96650032428835</v>
      </c>
      <c r="V61" s="12">
        <v>1782</v>
      </c>
      <c r="W61" s="2">
        <v>3.5128010831642333</v>
      </c>
      <c r="X61" s="2">
        <v>3.0954413615519401</v>
      </c>
      <c r="Y61" s="2">
        <v>1.5582424942957518</v>
      </c>
      <c r="Z61" s="2">
        <v>0.76870415941679826</v>
      </c>
      <c r="AA61" s="2">
        <v>1.2344025004478021</v>
      </c>
      <c r="AB61" s="2">
        <v>1.1448952985851464</v>
      </c>
      <c r="AC61" s="2">
        <v>1.1438882871605112</v>
      </c>
      <c r="AF61" s="2">
        <v>2.7252025741061403</v>
      </c>
      <c r="AG61" s="12">
        <v>1782</v>
      </c>
    </row>
    <row r="62" spans="1:33" x14ac:dyDescent="0.2">
      <c r="A62" s="12">
        <v>1783</v>
      </c>
      <c r="B62" s="2">
        <v>11.135806451612904</v>
      </c>
      <c r="C62" s="2">
        <v>9.2255999999999982</v>
      </c>
      <c r="D62" s="2">
        <v>2.8438875000000001</v>
      </c>
      <c r="E62" s="2">
        <v>2.7846000000000002</v>
      </c>
      <c r="F62" s="2">
        <v>3.2111079</v>
      </c>
      <c r="G62" s="2">
        <v>3.2222078999999999</v>
      </c>
      <c r="H62" s="2">
        <v>2.9817079000000004</v>
      </c>
      <c r="K62" s="12">
        <v>1783</v>
      </c>
      <c r="L62" s="8">
        <v>301.68132131454729</v>
      </c>
      <c r="M62" s="8">
        <v>237.11735818865353</v>
      </c>
      <c r="N62" s="8">
        <v>137.85046016840059</v>
      </c>
      <c r="O62" s="8">
        <v>296.17299828348689</v>
      </c>
      <c r="P62" s="8">
        <v>209.04641519845183</v>
      </c>
      <c r="Q62" s="8">
        <v>252.26498731934919</v>
      </c>
      <c r="R62" s="8">
        <v>214.69804769716148</v>
      </c>
      <c r="V62" s="12">
        <v>1783</v>
      </c>
      <c r="W62" s="2">
        <v>2.9295620921287835</v>
      </c>
      <c r="X62" s="2">
        <v>3.087882227533659</v>
      </c>
      <c r="Y62" s="2">
        <v>1.6373203025012137</v>
      </c>
      <c r="Z62" s="2">
        <v>0.74618551076849426</v>
      </c>
      <c r="AA62" s="2">
        <v>1.2191064510309799</v>
      </c>
      <c r="AB62" s="2">
        <v>1.0137387214601805</v>
      </c>
      <c r="AC62" s="2">
        <v>1.1022153515842741</v>
      </c>
      <c r="AF62" s="2">
        <v>2.2853665948325559</v>
      </c>
      <c r="AG62" s="12">
        <v>1783</v>
      </c>
    </row>
    <row r="63" spans="1:33" x14ac:dyDescent="0.2">
      <c r="A63" s="12">
        <v>1784</v>
      </c>
      <c r="B63" s="2">
        <v>11.135806451612904</v>
      </c>
      <c r="C63" s="2">
        <v>9.2255999999999982</v>
      </c>
      <c r="D63" s="2">
        <v>2.8438875000000001</v>
      </c>
      <c r="E63" s="2">
        <v>2.7846000000000002</v>
      </c>
      <c r="F63" s="2">
        <v>3.2098092000000005</v>
      </c>
      <c r="G63" s="2">
        <v>3.2209091999999999</v>
      </c>
      <c r="H63" s="2">
        <v>2.9804092</v>
      </c>
      <c r="K63" s="12">
        <v>1784</v>
      </c>
      <c r="L63" s="8">
        <v>283.19707098352313</v>
      </c>
      <c r="M63" s="8">
        <v>211.07233301565444</v>
      </c>
      <c r="N63" s="8">
        <v>150.37693050925796</v>
      </c>
      <c r="O63" s="8">
        <v>250.47872351421586</v>
      </c>
      <c r="P63" s="8">
        <v>209.06205911353928</v>
      </c>
      <c r="Q63" s="8">
        <v>292.44205139123193</v>
      </c>
      <c r="R63" s="8">
        <v>201.39841532428835</v>
      </c>
      <c r="V63" s="12">
        <v>1784</v>
      </c>
      <c r="W63" s="2">
        <v>3.1207743772104251</v>
      </c>
      <c r="X63" s="2">
        <v>3.4689078655143888</v>
      </c>
      <c r="Y63" s="2">
        <v>1.5009307370385618</v>
      </c>
      <c r="Z63" s="2">
        <v>0.88231046892674392</v>
      </c>
      <c r="AA63" s="2">
        <v>1.2185222081181732</v>
      </c>
      <c r="AB63" s="2">
        <v>0.87411407856571532</v>
      </c>
      <c r="AC63" s="2">
        <v>1.1744899398415789</v>
      </c>
      <c r="AF63" s="2">
        <v>2.4312384994005281</v>
      </c>
      <c r="AG63" s="12">
        <v>1784</v>
      </c>
    </row>
    <row r="64" spans="1:33" x14ac:dyDescent="0.2">
      <c r="A64" s="12">
        <v>1785</v>
      </c>
      <c r="B64" s="2">
        <v>11.135806451612904</v>
      </c>
      <c r="C64" s="2">
        <v>9.2255999999999982</v>
      </c>
      <c r="D64" s="2">
        <v>2.8438875000000001</v>
      </c>
      <c r="E64" s="2">
        <v>2.8340718545454546</v>
      </c>
      <c r="F64" s="2">
        <v>3.2085105</v>
      </c>
      <c r="G64" s="2">
        <v>3.2196104999999999</v>
      </c>
      <c r="H64" s="2">
        <v>2.9791105</v>
      </c>
      <c r="K64" s="12">
        <v>1785</v>
      </c>
      <c r="L64" s="8">
        <v>276.16899437039535</v>
      </c>
      <c r="M64" s="8">
        <v>217.49177646041124</v>
      </c>
      <c r="N64" s="8">
        <v>134.08985497284164</v>
      </c>
      <c r="O64" s="8">
        <v>258.54785784560011</v>
      </c>
      <c r="P64" s="8">
        <v>209.06297934441619</v>
      </c>
      <c r="Q64" s="8">
        <v>257.72510966843004</v>
      </c>
      <c r="R64" s="8">
        <v>199.95017907428834</v>
      </c>
      <c r="V64" s="12">
        <v>1785</v>
      </c>
      <c r="W64" s="2">
        <v>3.2001932904932988</v>
      </c>
      <c r="X64" s="2">
        <v>3.3665202800150582</v>
      </c>
      <c r="Y64" s="2">
        <v>1.6832396245679524</v>
      </c>
      <c r="Z64" s="2">
        <v>0.86996016728423031</v>
      </c>
      <c r="AA64" s="2">
        <v>1.2180238283923206</v>
      </c>
      <c r="AB64" s="2">
        <v>0.99146196187822688</v>
      </c>
      <c r="AC64" s="2">
        <v>1.1824812679062253</v>
      </c>
      <c r="AF64" s="2">
        <v>2.4928592175150421</v>
      </c>
      <c r="AG64" s="12">
        <v>1785</v>
      </c>
    </row>
    <row r="65" spans="1:33" x14ac:dyDescent="0.2">
      <c r="A65" s="12">
        <v>1786</v>
      </c>
      <c r="B65" s="2">
        <v>11.135806451612904</v>
      </c>
      <c r="C65" s="2">
        <v>9.2255999999999982</v>
      </c>
      <c r="D65" s="2">
        <v>2.8438875000000001</v>
      </c>
      <c r="E65" s="2">
        <v>2.8340718545454546</v>
      </c>
      <c r="F65" s="2">
        <v>3.2072118000000001</v>
      </c>
      <c r="G65" s="2">
        <v>3.2183117999999999</v>
      </c>
      <c r="H65" s="2">
        <v>2.9778118000000005</v>
      </c>
      <c r="K65" s="12">
        <v>1786</v>
      </c>
      <c r="L65" s="8">
        <v>286.21698568159758</v>
      </c>
      <c r="M65" s="8">
        <v>223.01463544867539</v>
      </c>
      <c r="N65" s="8">
        <v>132.29175973765288</v>
      </c>
      <c r="O65" s="8">
        <v>225.61779156179668</v>
      </c>
      <c r="P65" s="8">
        <v>209.0491758910826</v>
      </c>
      <c r="Q65" s="8">
        <v>210.75576564190845</v>
      </c>
      <c r="R65" s="8">
        <v>209.96688389644336</v>
      </c>
      <c r="V65" s="12">
        <v>1786</v>
      </c>
      <c r="W65" s="2">
        <v>3.0878466584425524</v>
      </c>
      <c r="X65" s="2">
        <v>3.2831498915638764</v>
      </c>
      <c r="Y65" s="2">
        <v>1.7061180347925851</v>
      </c>
      <c r="Z65" s="2">
        <v>0.99693528646534235</v>
      </c>
      <c r="AA65" s="2">
        <v>1.2176112054143571</v>
      </c>
      <c r="AB65" s="2">
        <v>1.2119315960378227</v>
      </c>
      <c r="AC65" s="2">
        <v>1.1255787839278075</v>
      </c>
      <c r="AF65" s="2">
        <v>2.411104662268559</v>
      </c>
      <c r="AG65" s="12">
        <v>1786</v>
      </c>
    </row>
    <row r="66" spans="1:33" x14ac:dyDescent="0.2">
      <c r="A66" s="12">
        <v>1787</v>
      </c>
      <c r="B66" s="2">
        <v>11.135806451612904</v>
      </c>
      <c r="C66" s="2">
        <v>9.2255999999999982</v>
      </c>
      <c r="D66" s="2">
        <v>2.8438875000000001</v>
      </c>
      <c r="E66" s="2">
        <v>2.7507168000000002</v>
      </c>
      <c r="F66" s="2">
        <v>3.2059131000000005</v>
      </c>
      <c r="G66" s="2">
        <v>3.2170130999999995</v>
      </c>
      <c r="H66" s="2">
        <v>2.9765131</v>
      </c>
      <c r="K66" s="12">
        <v>1787</v>
      </c>
      <c r="L66" s="8">
        <v>272.00832775486674</v>
      </c>
      <c r="M66" s="8">
        <v>218.51476821473577</v>
      </c>
      <c r="N66" s="8">
        <v>139.58616490968055</v>
      </c>
      <c r="O66" s="8">
        <v>231.55049961692774</v>
      </c>
      <c r="P66" s="8">
        <v>209.0206487535385</v>
      </c>
      <c r="Q66" s="8">
        <v>203.68191434574575</v>
      </c>
      <c r="R66" s="8">
        <v>212.35243532428834</v>
      </c>
      <c r="V66" s="12">
        <v>1787</v>
      </c>
      <c r="W66" s="2">
        <v>3.2491437674764652</v>
      </c>
      <c r="X66" s="2">
        <v>3.3507596862787237</v>
      </c>
      <c r="Y66" s="2">
        <v>1.616960801873883</v>
      </c>
      <c r="Z66" s="2">
        <v>0.94282179267168942</v>
      </c>
      <c r="AA66" s="2">
        <v>1.2172842689769916</v>
      </c>
      <c r="AB66" s="2">
        <v>1.2535158107685607</v>
      </c>
      <c r="AC66" s="2">
        <v>1.1124487367048288</v>
      </c>
      <c r="AE66" s="2">
        <v>0.69810113099441506</v>
      </c>
      <c r="AF66" s="2">
        <v>2.5376540480584699</v>
      </c>
      <c r="AG66" s="12">
        <v>1787</v>
      </c>
    </row>
    <row r="67" spans="1:33" x14ac:dyDescent="0.2">
      <c r="A67" s="12">
        <v>1788</v>
      </c>
      <c r="B67" s="2">
        <v>11.135806451612904</v>
      </c>
      <c r="C67" s="2">
        <v>9.2255999999999982</v>
      </c>
      <c r="D67" s="2">
        <v>2.8438875000000001</v>
      </c>
      <c r="E67" s="2">
        <v>2.7507168000000002</v>
      </c>
      <c r="F67" s="2">
        <v>3.2046144000000001</v>
      </c>
      <c r="G67" s="2">
        <v>3.2157144</v>
      </c>
      <c r="H67" s="2">
        <v>2.9752144</v>
      </c>
      <c r="K67" s="12">
        <v>1788</v>
      </c>
      <c r="L67" s="8">
        <v>256.73806008931251</v>
      </c>
      <c r="M67" s="8">
        <v>194.02731244122921</v>
      </c>
      <c r="N67" s="8">
        <v>149.61339485033281</v>
      </c>
      <c r="O67" s="8">
        <v>250.32667675415308</v>
      </c>
      <c r="P67" s="8">
        <v>208.89967726410168</v>
      </c>
      <c r="Q67" s="8">
        <v>198.1679443722833</v>
      </c>
      <c r="R67" s="8">
        <v>220.49555744062931</v>
      </c>
      <c r="V67" s="12">
        <v>1788</v>
      </c>
      <c r="W67" s="2">
        <v>3.4423963572793679</v>
      </c>
      <c r="X67" s="2">
        <v>3.7736464365667914</v>
      </c>
      <c r="Y67" s="2">
        <v>1.5085905735154508</v>
      </c>
      <c r="Z67" s="2">
        <v>0.8721038443587904</v>
      </c>
      <c r="AA67" s="2">
        <v>1.2174957832459143</v>
      </c>
      <c r="AB67" s="2">
        <v>1.2878744308513106</v>
      </c>
      <c r="AC67" s="2">
        <v>1.0708974354175225</v>
      </c>
      <c r="AF67" s="2">
        <v>2.6736316604554875</v>
      </c>
      <c r="AG67" s="12">
        <v>1788</v>
      </c>
    </row>
    <row r="68" spans="1:33" x14ac:dyDescent="0.2">
      <c r="A68" s="12">
        <v>1789</v>
      </c>
      <c r="B68" s="2">
        <v>11.135806451612904</v>
      </c>
      <c r="C68" s="2">
        <v>9.2255999999999982</v>
      </c>
      <c r="D68" s="2">
        <v>2.8438875000000001</v>
      </c>
      <c r="E68" s="2">
        <v>2.6843964179104476</v>
      </c>
      <c r="F68" s="2">
        <v>3.2033157000000001</v>
      </c>
      <c r="G68" s="2">
        <v>3.2144157</v>
      </c>
      <c r="H68" s="2">
        <v>2.9739157000000001</v>
      </c>
      <c r="K68" s="12">
        <v>1789</v>
      </c>
      <c r="L68" s="8">
        <v>263.92850444821551</v>
      </c>
      <c r="M68" s="8">
        <v>207.44167182547071</v>
      </c>
      <c r="N68" s="8">
        <v>155.75594794041908</v>
      </c>
      <c r="O68" s="8">
        <v>270.38416791099195</v>
      </c>
      <c r="P68" s="8">
        <v>215.55650840624386</v>
      </c>
      <c r="Q68" s="8">
        <v>202.11126752552306</v>
      </c>
      <c r="R68" s="8">
        <v>216.40363907428832</v>
      </c>
      <c r="V68" s="12">
        <v>1789</v>
      </c>
      <c r="W68" s="2">
        <v>3.3486120215553568</v>
      </c>
      <c r="X68" s="2">
        <v>3.5296209760905626</v>
      </c>
      <c r="Y68" s="2">
        <v>1.4490962311705469</v>
      </c>
      <c r="Z68" s="2">
        <v>0.78794308261765789</v>
      </c>
      <c r="AA68" s="2">
        <v>1.1794188291581207</v>
      </c>
      <c r="AB68" s="2">
        <v>1.262237183835587</v>
      </c>
      <c r="AC68" s="2">
        <v>1.0906704552899478</v>
      </c>
      <c r="AF68" s="2">
        <v>2.599563659691086</v>
      </c>
      <c r="AG68" s="12">
        <v>1789</v>
      </c>
    </row>
    <row r="69" spans="1:33" x14ac:dyDescent="0.2">
      <c r="A69" s="12">
        <v>1790</v>
      </c>
      <c r="B69" s="2">
        <v>11.135806451612904</v>
      </c>
      <c r="C69" s="2">
        <v>9.2255999999999982</v>
      </c>
      <c r="D69" s="2">
        <v>2.8438875000000001</v>
      </c>
      <c r="E69" s="2">
        <v>2.5386637133550489</v>
      </c>
      <c r="F69" s="2">
        <v>3.2020170000000001</v>
      </c>
      <c r="G69" s="2">
        <v>3.213117</v>
      </c>
      <c r="H69" s="2">
        <v>2.9726169999999996</v>
      </c>
      <c r="K69" s="12">
        <v>1790</v>
      </c>
      <c r="L69" s="8">
        <v>293.22997485084198</v>
      </c>
      <c r="M69" s="8">
        <v>196.33833459555936</v>
      </c>
      <c r="N69" s="8">
        <v>180.97345145435824</v>
      </c>
      <c r="O69" s="8">
        <v>245.56836543883037</v>
      </c>
      <c r="P69" s="8">
        <v>221.93109859797144</v>
      </c>
      <c r="Q69" s="8">
        <v>195.46748356963397</v>
      </c>
      <c r="R69" s="8">
        <v>212.36619120198671</v>
      </c>
      <c r="V69" s="12">
        <v>1790</v>
      </c>
      <c r="W69" s="2">
        <v>3.0139966532274971</v>
      </c>
      <c r="X69" s="2">
        <v>3.7292283124369345</v>
      </c>
      <c r="Y69" s="2">
        <v>1.2471738552203078</v>
      </c>
      <c r="Z69" s="2">
        <v>0.82046906461923064</v>
      </c>
      <c r="AA69" s="2">
        <v>1.1450776161554863</v>
      </c>
      <c r="AB69" s="2">
        <v>1.3046123122746418</v>
      </c>
      <c r="AC69" s="2">
        <v>1.1109206356796826</v>
      </c>
      <c r="AF69" s="2">
        <v>2.3423868194135045</v>
      </c>
      <c r="AG69" s="12">
        <v>1790</v>
      </c>
    </row>
    <row r="70" spans="1:33" x14ac:dyDescent="0.2">
      <c r="A70" s="12">
        <v>1791</v>
      </c>
      <c r="B70" s="2">
        <v>11.135806451612904</v>
      </c>
      <c r="C70" s="2">
        <v>9.2255999999999982</v>
      </c>
      <c r="D70" s="2">
        <v>2.8438875000000001</v>
      </c>
      <c r="E70" s="2">
        <v>2.5276857081081081</v>
      </c>
      <c r="F70" s="2">
        <v>3.2007182999999997</v>
      </c>
      <c r="G70" s="2">
        <v>3.2118182999999996</v>
      </c>
      <c r="H70" s="2">
        <v>2.9713183000000005</v>
      </c>
      <c r="I70" s="2">
        <v>2.5502000000000002</v>
      </c>
      <c r="K70" s="12">
        <v>1791</v>
      </c>
      <c r="L70" s="8">
        <v>283.91063901761271</v>
      </c>
      <c r="M70" s="8">
        <v>216.67883086204978</v>
      </c>
      <c r="N70" s="8">
        <v>149.70290995102411</v>
      </c>
      <c r="O70" s="8">
        <v>222.49896287234228</v>
      </c>
      <c r="P70" s="8">
        <v>217.21714328295781</v>
      </c>
      <c r="Q70" s="8">
        <v>193.44928038529304</v>
      </c>
      <c r="R70" s="8">
        <v>205.63066173921686</v>
      </c>
      <c r="V70" s="12">
        <v>1791</v>
      </c>
      <c r="W70" s="2">
        <v>3.112930765414514</v>
      </c>
      <c r="X70" s="2">
        <v>3.3791509455606703</v>
      </c>
      <c r="Y70" s="2">
        <v>1.5076885093061823</v>
      </c>
      <c r="Z70" s="2">
        <v>0.90162207609514056</v>
      </c>
      <c r="AA70" s="2">
        <v>1.1694531014702461</v>
      </c>
      <c r="AB70" s="2">
        <v>1.317690165494632</v>
      </c>
      <c r="AC70" s="2">
        <v>1.1468081204615339</v>
      </c>
      <c r="AD70" s="2">
        <v>0.77917934886438489</v>
      </c>
      <c r="AF70" s="2">
        <v>2.4232162841370668</v>
      </c>
      <c r="AG70" s="12">
        <v>1791</v>
      </c>
    </row>
    <row r="71" spans="1:33" x14ac:dyDescent="0.2">
      <c r="A71" s="12">
        <v>1792</v>
      </c>
      <c r="B71" s="2">
        <v>11.135806451612904</v>
      </c>
      <c r="C71" s="2">
        <v>9.2255999999999982</v>
      </c>
      <c r="D71" s="2">
        <v>2.8438875000000001</v>
      </c>
      <c r="E71" s="2">
        <v>2.5276857081081081</v>
      </c>
      <c r="F71" s="2">
        <v>3.1994196000000001</v>
      </c>
      <c r="G71" s="2">
        <v>3.2105196</v>
      </c>
      <c r="H71" s="2">
        <v>2.9700196000000001</v>
      </c>
      <c r="I71" s="2">
        <v>2.8611999999999997</v>
      </c>
      <c r="K71" s="12">
        <v>1792</v>
      </c>
      <c r="L71" s="8">
        <v>276.21380395727272</v>
      </c>
      <c r="M71" s="8">
        <v>227.99881251896491</v>
      </c>
      <c r="N71" s="8">
        <v>142.29617297190333</v>
      </c>
      <c r="O71" s="8">
        <v>232.25917511968072</v>
      </c>
      <c r="P71" s="8">
        <v>212.69459586268107</v>
      </c>
      <c r="Q71" s="8">
        <v>198.44228785030731</v>
      </c>
      <c r="R71" s="8">
        <v>197.47027227644705</v>
      </c>
      <c r="V71" s="12">
        <v>1792</v>
      </c>
      <c r="W71" s="2">
        <v>3.199674129838689</v>
      </c>
      <c r="X71" s="2">
        <v>3.2113784633399023</v>
      </c>
      <c r="Y71" s="2">
        <v>1.5861660396687065</v>
      </c>
      <c r="Z71" s="2">
        <v>0.86373327008762779</v>
      </c>
      <c r="AA71" s="2">
        <v>1.1938347067366328</v>
      </c>
      <c r="AB71" s="2">
        <v>1.2840163536582019</v>
      </c>
      <c r="AC71" s="2">
        <v>1.1936776029753613</v>
      </c>
      <c r="AD71" s="2">
        <v>0.69948091709806037</v>
      </c>
      <c r="AF71" s="2">
        <v>2.6848245767430439</v>
      </c>
      <c r="AG71" s="12">
        <v>1792</v>
      </c>
    </row>
    <row r="72" spans="1:33" x14ac:dyDescent="0.2">
      <c r="A72" s="12">
        <v>1793</v>
      </c>
      <c r="B72" s="2">
        <v>12.063790322580646</v>
      </c>
      <c r="C72" s="2">
        <v>9.2255999999999982</v>
      </c>
      <c r="D72" s="2">
        <v>2.8438875000000001</v>
      </c>
      <c r="E72" s="2">
        <v>2.5276857081081081</v>
      </c>
      <c r="F72" s="2">
        <v>3.1981209000000002</v>
      </c>
      <c r="G72" s="2">
        <v>3.2092209</v>
      </c>
      <c r="H72" s="2">
        <v>2.9687209000000001</v>
      </c>
      <c r="I72" s="2">
        <v>2.7989999999999999</v>
      </c>
      <c r="K72" s="12">
        <v>1793</v>
      </c>
      <c r="L72" s="8">
        <v>312.35784089834328</v>
      </c>
      <c r="M72" s="8">
        <v>258.37340199551682</v>
      </c>
      <c r="N72" s="8">
        <v>136.01345561249136</v>
      </c>
      <c r="O72" s="8">
        <v>280.88396662096631</v>
      </c>
      <c r="P72" s="8">
        <v>209.25991577167579</v>
      </c>
      <c r="Q72" s="8">
        <v>190.9992066063549</v>
      </c>
      <c r="R72" s="8">
        <v>193.32357782428838</v>
      </c>
      <c r="V72" s="12">
        <v>1793</v>
      </c>
      <c r="W72" s="2">
        <v>3.0652141583565657</v>
      </c>
      <c r="X72" s="2">
        <v>2.8338461719956012</v>
      </c>
      <c r="Y72" s="2">
        <v>1.6594340326585202</v>
      </c>
      <c r="Z72" s="2">
        <v>0.71420942692925671</v>
      </c>
      <c r="AA72" s="2">
        <v>1.2129371175154344</v>
      </c>
      <c r="AB72" s="2">
        <v>1.3335137666487933</v>
      </c>
      <c r="AC72" s="2">
        <v>1.2187482380210142</v>
      </c>
      <c r="AD72" s="2">
        <v>0.76476580269387928</v>
      </c>
      <c r="AF72" s="2">
        <v>2.3832408948056103</v>
      </c>
      <c r="AG72" s="12">
        <v>1793</v>
      </c>
    </row>
    <row r="73" spans="1:33" x14ac:dyDescent="0.2">
      <c r="A73" s="12">
        <v>1794</v>
      </c>
      <c r="B73" s="2">
        <v>12.063790322580646</v>
      </c>
      <c r="C73" s="2">
        <v>9.2255999999999982</v>
      </c>
      <c r="D73" s="2">
        <v>2.8438875000000001</v>
      </c>
      <c r="E73" s="2">
        <v>2.5276857081081081</v>
      </c>
      <c r="F73" s="2">
        <v>3.1968221999999997</v>
      </c>
      <c r="G73" s="2">
        <v>3.2079222000000001</v>
      </c>
      <c r="H73" s="2">
        <v>2.9674222000000006</v>
      </c>
      <c r="I73" s="2">
        <v>2.56575</v>
      </c>
      <c r="K73" s="12">
        <v>1794</v>
      </c>
      <c r="L73" s="8">
        <v>337.02896698159611</v>
      </c>
      <c r="M73" s="8">
        <v>278.78955392376611</v>
      </c>
      <c r="N73" s="8">
        <v>166.50216596088049</v>
      </c>
      <c r="O73" s="8">
        <v>308.85906031353244</v>
      </c>
      <c r="P73" s="8">
        <v>205.47846045666222</v>
      </c>
      <c r="Q73" s="8">
        <v>178.74698329424342</v>
      </c>
      <c r="R73" s="8">
        <v>196.70612378338515</v>
      </c>
      <c r="V73" s="12">
        <v>1794</v>
      </c>
      <c r="W73" s="2">
        <v>2.8408349732370981</v>
      </c>
      <c r="X73" s="2">
        <v>2.6263196231186288</v>
      </c>
      <c r="Y73" s="2">
        <v>1.3555700962826296</v>
      </c>
      <c r="Z73" s="2">
        <v>0.64951948189679576</v>
      </c>
      <c r="AA73" s="2">
        <v>1.2347573904105593</v>
      </c>
      <c r="AB73" s="2">
        <v>1.4243429192922177</v>
      </c>
      <c r="AC73" s="2">
        <v>1.197266734166569</v>
      </c>
      <c r="AD73" s="2">
        <v>0.7418736999524882</v>
      </c>
      <c r="AE73" s="2">
        <v>0.72416578580264834</v>
      </c>
      <c r="AF73" s="2">
        <v>2.3781132946846895</v>
      </c>
      <c r="AG73" s="12">
        <v>1794</v>
      </c>
    </row>
    <row r="74" spans="1:33" x14ac:dyDescent="0.2">
      <c r="A74" s="12">
        <v>1795</v>
      </c>
      <c r="B74" s="2">
        <v>12.991774193548387</v>
      </c>
      <c r="C74" s="2">
        <v>9.2255999999999982</v>
      </c>
      <c r="D74" s="2">
        <v>2.8438875000000001</v>
      </c>
      <c r="E74" s="2">
        <v>2.5276857081081081</v>
      </c>
      <c r="F74" s="2">
        <v>3.1955235000000006</v>
      </c>
      <c r="G74" s="2">
        <v>3.2066234999999996</v>
      </c>
      <c r="H74" s="2">
        <v>2.9661235000000001</v>
      </c>
      <c r="I74" s="2">
        <v>2.7523499999999999</v>
      </c>
      <c r="K74" s="12">
        <v>1795</v>
      </c>
      <c r="L74" s="8">
        <v>371.88793060723077</v>
      </c>
      <c r="M74" s="8">
        <v>309.88136394699183</v>
      </c>
      <c r="N74" s="8">
        <v>170.14391150227752</v>
      </c>
      <c r="O74" s="8">
        <v>324.67794178926681</v>
      </c>
      <c r="P74" s="8">
        <v>202.71293935217491</v>
      </c>
      <c r="Q74" s="8">
        <v>175.00441873877227</v>
      </c>
      <c r="R74" s="8">
        <v>193.61749924210881</v>
      </c>
      <c r="V74" s="12">
        <v>1795</v>
      </c>
      <c r="W74" s="2">
        <v>2.772591162828423</v>
      </c>
      <c r="X74" s="2">
        <v>2.3628090016917707</v>
      </c>
      <c r="Y74" s="2">
        <v>1.326555591381452</v>
      </c>
      <c r="Z74" s="2">
        <v>0.61787374814696627</v>
      </c>
      <c r="AA74" s="2">
        <v>1.2510941679449097</v>
      </c>
      <c r="AB74" s="2">
        <v>1.4542143015903481</v>
      </c>
      <c r="AC74" s="2">
        <v>1.2158334236605493</v>
      </c>
      <c r="AD74" s="2">
        <v>0.80885429686248433</v>
      </c>
      <c r="AF74" s="2">
        <v>2.1560568010698549</v>
      </c>
      <c r="AG74" s="12">
        <v>1795</v>
      </c>
    </row>
    <row r="75" spans="1:33" x14ac:dyDescent="0.2">
      <c r="A75" s="12">
        <v>1796</v>
      </c>
      <c r="B75" s="2">
        <v>13.919758064516131</v>
      </c>
      <c r="C75" s="2">
        <v>9.2255999999999982</v>
      </c>
      <c r="D75" s="2">
        <v>2.8438875000000001</v>
      </c>
      <c r="E75" s="2">
        <v>2.5276857081081081</v>
      </c>
      <c r="F75" s="2">
        <v>3.1942248000000002</v>
      </c>
      <c r="G75" s="2">
        <v>3.2053247999999996</v>
      </c>
      <c r="H75" s="2">
        <v>2.9648248000000001</v>
      </c>
      <c r="I75" s="2">
        <v>2.5190999999999999</v>
      </c>
      <c r="K75" s="12">
        <v>1796</v>
      </c>
      <c r="L75" s="8">
        <v>345.7093206265331</v>
      </c>
      <c r="M75" s="8">
        <v>250.46717034990851</v>
      </c>
      <c r="N75" s="8">
        <v>167.29511997394758</v>
      </c>
      <c r="O75" s="8">
        <v>337.9402979547624</v>
      </c>
      <c r="P75" s="8">
        <v>199.5727329453803</v>
      </c>
      <c r="Q75" s="8">
        <v>174.367629754131</v>
      </c>
      <c r="R75" s="8">
        <v>190.59895138601533</v>
      </c>
      <c r="V75" s="12">
        <v>1796</v>
      </c>
      <c r="W75" s="2">
        <v>3.1955826401523915</v>
      </c>
      <c r="X75" s="2">
        <v>2.923299189940098</v>
      </c>
      <c r="Y75" s="2">
        <v>1.3491448954279459</v>
      </c>
      <c r="Z75" s="2">
        <v>0.59362549553303345</v>
      </c>
      <c r="AA75" s="2">
        <v>1.270263231958076</v>
      </c>
      <c r="AB75" s="2">
        <v>1.4589339632680891</v>
      </c>
      <c r="AC75" s="2">
        <v>1.2345480069247659</v>
      </c>
      <c r="AD75" s="2">
        <v>0.67998023698502352</v>
      </c>
      <c r="AF75" s="2">
        <v>2.300594334252406</v>
      </c>
      <c r="AG75" s="12">
        <v>1796</v>
      </c>
    </row>
    <row r="76" spans="1:33" x14ac:dyDescent="0.2">
      <c r="A76" s="12">
        <v>1797</v>
      </c>
      <c r="B76" s="2">
        <v>14.383749999999999</v>
      </c>
      <c r="C76" s="2">
        <v>9.2255999999999982</v>
      </c>
      <c r="D76" s="2">
        <v>4.0999999999999996</v>
      </c>
      <c r="E76" s="2">
        <v>2.5276857081081081</v>
      </c>
      <c r="F76" s="2">
        <v>3.1929261000000002</v>
      </c>
      <c r="G76" s="2">
        <v>3.2040261000000001</v>
      </c>
      <c r="H76" s="2">
        <v>2.9635261000000002</v>
      </c>
      <c r="I76" s="2">
        <v>2.5502000000000002</v>
      </c>
      <c r="K76" s="12">
        <v>1797</v>
      </c>
      <c r="L76" s="8">
        <v>298.55635165902493</v>
      </c>
      <c r="M76" s="8">
        <v>208.11899160003603</v>
      </c>
      <c r="N76" s="8">
        <v>169.83836885123887</v>
      </c>
      <c r="O76" s="8">
        <v>348.60457226158292</v>
      </c>
      <c r="P76" s="8">
        <v>195.77655394615618</v>
      </c>
      <c r="Q76" s="8">
        <v>182.71667910323703</v>
      </c>
      <c r="R76" s="8">
        <v>200.58021730422152</v>
      </c>
      <c r="V76" s="12">
        <v>1797</v>
      </c>
      <c r="W76" s="2">
        <v>3.8236247662257781</v>
      </c>
      <c r="X76" s="2">
        <v>3.5181338837043894</v>
      </c>
      <c r="Y76" s="2">
        <v>1.9159205755316686</v>
      </c>
      <c r="Z76" s="2">
        <v>0.57546570755659743</v>
      </c>
      <c r="AA76" s="2">
        <v>1.2943676258752976</v>
      </c>
      <c r="AB76" s="2">
        <v>1.3917053821376111</v>
      </c>
      <c r="AC76" s="2">
        <v>1.1726006048256183</v>
      </c>
      <c r="AD76" s="2">
        <v>0.68676308224173199</v>
      </c>
      <c r="AF76" s="2">
        <v>2.641152216782086</v>
      </c>
      <c r="AG76" s="12">
        <v>1797</v>
      </c>
    </row>
    <row r="77" spans="1:33" x14ac:dyDescent="0.2">
      <c r="A77" s="12">
        <v>1798</v>
      </c>
      <c r="B77" s="2">
        <v>14.847741935483873</v>
      </c>
      <c r="C77" s="2">
        <v>9.2255999999999982</v>
      </c>
      <c r="D77" s="2">
        <v>4.0999999999999996</v>
      </c>
      <c r="E77" s="2">
        <v>2.5276857081081081</v>
      </c>
      <c r="F77" s="2">
        <v>3.1916274000000002</v>
      </c>
      <c r="G77" s="2">
        <v>3.2027274000000001</v>
      </c>
      <c r="H77" s="2">
        <v>2.9622273999999997</v>
      </c>
      <c r="I77" s="2">
        <v>2.6279499999999998</v>
      </c>
      <c r="K77" s="12">
        <v>1798</v>
      </c>
      <c r="L77" s="8">
        <v>327.80790872203249</v>
      </c>
      <c r="M77" s="8">
        <v>241.30143484731613</v>
      </c>
      <c r="N77" s="8">
        <v>221.40686122133235</v>
      </c>
      <c r="O77" s="8">
        <v>292.28459076889322</v>
      </c>
      <c r="P77" s="8">
        <v>194.04431321400489</v>
      </c>
      <c r="Q77" s="8">
        <v>187.94032408291534</v>
      </c>
      <c r="R77" s="8">
        <v>192.89000244774229</v>
      </c>
      <c r="V77" s="12">
        <v>1798</v>
      </c>
      <c r="W77" s="2">
        <v>3.5947644512174421</v>
      </c>
      <c r="X77" s="2">
        <v>3.034339504254381</v>
      </c>
      <c r="Y77" s="2">
        <v>1.4696781463856172</v>
      </c>
      <c r="Z77" s="2">
        <v>0.68635153261499604</v>
      </c>
      <c r="AA77" s="2">
        <v>1.3053913186592683</v>
      </c>
      <c r="AB77" s="2">
        <v>1.3524756622935978</v>
      </c>
      <c r="AC77" s="2">
        <v>1.2188159558041645</v>
      </c>
      <c r="AD77" s="2">
        <v>0.76985293663641063</v>
      </c>
      <c r="AF77" s="2">
        <v>2.4065702297778984</v>
      </c>
      <c r="AG77" s="12">
        <v>1798</v>
      </c>
    </row>
    <row r="78" spans="1:33" x14ac:dyDescent="0.2">
      <c r="A78" s="12">
        <v>1799</v>
      </c>
      <c r="B78" s="2">
        <v>16.703709677419358</v>
      </c>
      <c r="C78" s="2">
        <v>9.2255999999999982</v>
      </c>
      <c r="D78" s="2">
        <v>4.0999999999999996</v>
      </c>
      <c r="E78" s="2">
        <v>2.5276857081081081</v>
      </c>
      <c r="F78" s="2">
        <v>3.1903286999999998</v>
      </c>
      <c r="G78" s="2">
        <v>3.2014286999999997</v>
      </c>
      <c r="H78" s="2">
        <v>2.9609287000000002</v>
      </c>
      <c r="I78" s="2">
        <v>2.56575</v>
      </c>
      <c r="K78" s="12">
        <v>1799</v>
      </c>
      <c r="L78" s="8">
        <v>412.93499279885714</v>
      </c>
      <c r="M78" s="8">
        <v>299.23238839724064</v>
      </c>
      <c r="N78" s="8">
        <v>222.36369779841914</v>
      </c>
      <c r="O78" s="8">
        <v>421.5475688397953</v>
      </c>
      <c r="P78" s="8">
        <v>199.12717511343257</v>
      </c>
      <c r="Q78" s="8">
        <v>209.69317714666875</v>
      </c>
      <c r="R78" s="8">
        <v>194.05491496702913</v>
      </c>
      <c r="V78" s="12">
        <v>1799</v>
      </c>
      <c r="W78" s="2">
        <v>3.2104114869368385</v>
      </c>
      <c r="X78" s="2">
        <v>2.4468958060063657</v>
      </c>
      <c r="Y78" s="2">
        <v>1.4633540844054929</v>
      </c>
      <c r="Z78" s="2">
        <v>0.47588929853422196</v>
      </c>
      <c r="AA78" s="2">
        <v>1.2715526664402033</v>
      </c>
      <c r="AB78" s="2">
        <v>1.2116829279544312</v>
      </c>
      <c r="AC78" s="2">
        <v>1.2109682525163972</v>
      </c>
      <c r="AD78" s="2">
        <v>0.73339514338160239</v>
      </c>
      <c r="AF78" s="2">
        <v>2.0060831560221053</v>
      </c>
      <c r="AG78" s="12">
        <v>1799</v>
      </c>
    </row>
    <row r="79" spans="1:33" x14ac:dyDescent="0.2">
      <c r="A79" s="12">
        <v>1800</v>
      </c>
      <c r="B79" s="2">
        <v>16.703709677419358</v>
      </c>
      <c r="C79" s="2">
        <v>9.2255999999999982</v>
      </c>
      <c r="D79" s="2">
        <v>4.0999999999999996</v>
      </c>
      <c r="E79" s="2">
        <v>2.5276857081081081</v>
      </c>
      <c r="F79" s="2">
        <v>3.1890300000000003</v>
      </c>
      <c r="G79" s="2">
        <v>3.2001299999999997</v>
      </c>
      <c r="H79" s="2">
        <v>2.9596300000000002</v>
      </c>
      <c r="I79" s="2">
        <v>2.7368000000000001</v>
      </c>
      <c r="K79" s="12">
        <v>1800</v>
      </c>
      <c r="L79" s="8">
        <v>536.11700376751844</v>
      </c>
      <c r="M79" s="8">
        <v>297.89151835586193</v>
      </c>
      <c r="N79" s="8">
        <v>212.52400060876033</v>
      </c>
      <c r="O79" s="8">
        <v>615.8838650371041</v>
      </c>
      <c r="P79" s="8">
        <v>204.21592648654445</v>
      </c>
      <c r="Q79" s="8">
        <v>245.71737697974282</v>
      </c>
      <c r="R79" s="8">
        <v>194.66142782428832</v>
      </c>
      <c r="V79" s="12">
        <v>1800</v>
      </c>
      <c r="W79" s="2">
        <v>2.4727647788140361</v>
      </c>
      <c r="X79" s="2">
        <v>2.4579097794781775</v>
      </c>
      <c r="Y79" s="2">
        <v>1.5311062490106937</v>
      </c>
      <c r="Z79" s="2">
        <v>0.32572695636683224</v>
      </c>
      <c r="AA79" s="2">
        <v>1.2393627833150191</v>
      </c>
      <c r="AB79" s="2">
        <v>1.0336207172255041</v>
      </c>
      <c r="AC79" s="2">
        <v>1.2066657091064548</v>
      </c>
      <c r="AD79" s="2">
        <v>0.82157213171881283</v>
      </c>
      <c r="AE79" s="2">
        <v>1.0688126356553185</v>
      </c>
      <c r="AF79" s="2">
        <v>1.554615725606924</v>
      </c>
      <c r="AG79" s="12">
        <v>1800</v>
      </c>
    </row>
    <row r="80" spans="1:33" x14ac:dyDescent="0.2">
      <c r="A80" s="12">
        <v>1801</v>
      </c>
      <c r="B80" s="2">
        <v>16.703709677419358</v>
      </c>
      <c r="C80" s="2">
        <v>9.2255999999999982</v>
      </c>
      <c r="D80" s="2">
        <v>4.0999999999999996</v>
      </c>
      <c r="E80" s="2">
        <v>2.5924981621621623</v>
      </c>
      <c r="F80" s="2">
        <v>3.1877313000000003</v>
      </c>
      <c r="G80" s="2">
        <v>3.1988313000000002</v>
      </c>
      <c r="H80" s="2">
        <v>2.9583312999999998</v>
      </c>
      <c r="I80" s="2">
        <v>2.56575</v>
      </c>
      <c r="K80" s="12">
        <v>1801</v>
      </c>
      <c r="L80" s="8">
        <v>514.19421529092926</v>
      </c>
      <c r="M80" s="8">
        <v>329.46207654108679</v>
      </c>
      <c r="N80" s="8">
        <v>189.68680361889506</v>
      </c>
      <c r="O80" s="8">
        <v>596.58951977025049</v>
      </c>
      <c r="P80" s="8">
        <v>209.31056733334057</v>
      </c>
      <c r="Q80" s="8">
        <v>297.16576547966969</v>
      </c>
      <c r="R80" s="8">
        <v>297.90533840722861</v>
      </c>
      <c r="V80" s="12">
        <v>1801</v>
      </c>
      <c r="W80" s="2">
        <v>2.5781916731396133</v>
      </c>
      <c r="X80" s="2">
        <v>2.2223816588467522</v>
      </c>
      <c r="Y80" s="2">
        <v>1.7154426095480475</v>
      </c>
      <c r="Z80" s="2">
        <v>0.34488340068906875</v>
      </c>
      <c r="AA80" s="2">
        <v>1.2087041320572103</v>
      </c>
      <c r="AB80" s="2">
        <v>0.854322837592706</v>
      </c>
      <c r="AC80" s="2">
        <v>0.78813021501396929</v>
      </c>
      <c r="AD80" s="2">
        <v>0.69354592749844035</v>
      </c>
      <c r="AF80" s="2">
        <v>1.6159568953961863</v>
      </c>
      <c r="AG80" s="12">
        <v>1801</v>
      </c>
    </row>
    <row r="81" spans="1:33" x14ac:dyDescent="0.2">
      <c r="A81" s="12">
        <v>1802</v>
      </c>
      <c r="B81" s="2">
        <v>16.703709677419358</v>
      </c>
      <c r="C81" s="2">
        <v>9.2255999999999982</v>
      </c>
      <c r="D81" s="2">
        <v>4.0999999999999996</v>
      </c>
      <c r="E81" s="2">
        <v>2.5830176170212766</v>
      </c>
      <c r="F81" s="2">
        <v>3.1864325999999998</v>
      </c>
      <c r="G81" s="2">
        <v>3.1975325999999997</v>
      </c>
      <c r="H81" s="2">
        <v>2.9570326000000007</v>
      </c>
      <c r="I81" s="2">
        <v>2.5190999999999999</v>
      </c>
      <c r="K81" s="12">
        <v>1802</v>
      </c>
      <c r="L81" s="8">
        <v>348.57928071676452</v>
      </c>
      <c r="M81" s="8">
        <v>257.12813107936751</v>
      </c>
      <c r="N81" s="8">
        <v>233.76914828700404</v>
      </c>
      <c r="O81" s="8">
        <v>465.24144893083451</v>
      </c>
      <c r="P81" s="8">
        <v>213.83981870645243</v>
      </c>
      <c r="Q81" s="8">
        <v>313.62559676500837</v>
      </c>
      <c r="R81" s="8">
        <v>313.54757657235291</v>
      </c>
      <c r="V81" s="12">
        <v>1802</v>
      </c>
      <c r="W81" s="2">
        <v>3.8031269142379469</v>
      </c>
      <c r="X81" s="2">
        <v>2.8475704821440613</v>
      </c>
      <c r="Y81" s="2">
        <v>1.3919579541665088</v>
      </c>
      <c r="Z81" s="2">
        <v>0.44063442465713859</v>
      </c>
      <c r="AA81" s="2">
        <v>1.1826210745980461</v>
      </c>
      <c r="AB81" s="2">
        <v>0.80915726008669409</v>
      </c>
      <c r="AC81" s="2">
        <v>0.74848330690246001</v>
      </c>
      <c r="AD81" s="2">
        <v>0.73085157641033693</v>
      </c>
      <c r="AF81" s="2">
        <v>2.3717750489932743</v>
      </c>
      <c r="AG81" s="12">
        <v>1802</v>
      </c>
    </row>
    <row r="82" spans="1:33" x14ac:dyDescent="0.2">
      <c r="A82" s="12">
        <v>1803</v>
      </c>
      <c r="B82" s="2">
        <v>16.703709677419358</v>
      </c>
      <c r="C82" s="2">
        <v>9.2255999999999982</v>
      </c>
      <c r="D82" s="2">
        <v>4.0999999999999996</v>
      </c>
      <c r="E82" s="2">
        <v>2.5558279578947372</v>
      </c>
      <c r="F82" s="2">
        <v>3.1851338999999999</v>
      </c>
      <c r="G82" s="2">
        <v>3.1962338999999997</v>
      </c>
      <c r="H82" s="2">
        <v>2.9557339000000002</v>
      </c>
      <c r="I82" s="2">
        <v>2.488</v>
      </c>
      <c r="K82" s="12">
        <v>1803</v>
      </c>
      <c r="L82" s="8">
        <v>359.24480473425859</v>
      </c>
      <c r="M82" s="8">
        <v>268.73541033521673</v>
      </c>
      <c r="N82" s="8">
        <v>236.2739699304239</v>
      </c>
      <c r="O82" s="8">
        <v>378.18884758253762</v>
      </c>
      <c r="P82" s="8">
        <v>219.2752507794346</v>
      </c>
      <c r="Q82" s="8">
        <v>322.47633852585665</v>
      </c>
      <c r="R82" s="8">
        <v>325.84893889487779</v>
      </c>
      <c r="V82" s="12">
        <v>1803</v>
      </c>
      <c r="W82" s="2">
        <v>3.6902168848907224</v>
      </c>
      <c r="X82" s="2">
        <v>2.7245775883317798</v>
      </c>
      <c r="Y82" s="2">
        <v>1.3772013290022835</v>
      </c>
      <c r="Z82" s="2">
        <v>0.53635502479362518</v>
      </c>
      <c r="AA82" s="2">
        <v>1.1528360080006497</v>
      </c>
      <c r="AB82" s="2">
        <v>0.78662936419602614</v>
      </c>
      <c r="AC82" s="2">
        <v>0.7199104479245646</v>
      </c>
      <c r="AD82" s="2">
        <v>0.70032877275514893</v>
      </c>
      <c r="AE82" s="2">
        <v>0.47590235515708595</v>
      </c>
      <c r="AF82" s="2">
        <v>2.5907699070051309</v>
      </c>
      <c r="AG82" s="12">
        <v>1803</v>
      </c>
    </row>
    <row r="83" spans="1:33" x14ac:dyDescent="0.2">
      <c r="A83" s="12">
        <v>1804</v>
      </c>
      <c r="B83" s="2">
        <v>16.703709677419358</v>
      </c>
      <c r="C83" s="2">
        <v>9.2255999999999982</v>
      </c>
      <c r="D83" s="2">
        <v>4.0999999999999996</v>
      </c>
      <c r="E83" s="2">
        <v>2.5083022314049588</v>
      </c>
      <c r="F83" s="2">
        <v>3.1838352000000003</v>
      </c>
      <c r="G83" s="2">
        <v>3.1949351999999998</v>
      </c>
      <c r="H83" s="2">
        <v>2.9544352000000003</v>
      </c>
      <c r="I83" s="2">
        <v>3.3743499999999997</v>
      </c>
      <c r="K83" s="12">
        <v>1804</v>
      </c>
      <c r="L83" s="8">
        <v>387.87179923827182</v>
      </c>
      <c r="M83" s="8">
        <v>280.58743963984091</v>
      </c>
      <c r="N83" s="8">
        <v>276.96605846828089</v>
      </c>
      <c r="O83" s="8">
        <v>288.11302748096062</v>
      </c>
      <c r="P83" s="8">
        <v>221.17468362231577</v>
      </c>
      <c r="Q83" s="8">
        <v>340.99956668673491</v>
      </c>
      <c r="R83" s="8">
        <v>345.13522411381859</v>
      </c>
      <c r="V83" s="12">
        <v>1804</v>
      </c>
      <c r="W83" s="2">
        <v>3.4178593206392196</v>
      </c>
      <c r="X83" s="2">
        <v>2.6094912770518457</v>
      </c>
      <c r="Y83" s="2">
        <v>1.1748617400860724</v>
      </c>
      <c r="Z83" s="2">
        <v>0.69094968529396161</v>
      </c>
      <c r="AA83" s="2">
        <v>1.1424695141186507</v>
      </c>
      <c r="AB83" s="2">
        <v>0.74359709068847202</v>
      </c>
      <c r="AC83" s="2">
        <v>0.67938294252358811</v>
      </c>
      <c r="AD83" s="2">
        <v>1.1522358379833502</v>
      </c>
      <c r="AE83" s="2">
        <v>0.7658264883088467</v>
      </c>
      <c r="AF83" s="2">
        <v>2.4003158581067403</v>
      </c>
      <c r="AG83" s="12">
        <v>1804</v>
      </c>
    </row>
    <row r="84" spans="1:33" x14ac:dyDescent="0.2">
      <c r="A84" s="12">
        <v>1805</v>
      </c>
      <c r="B84" s="2">
        <v>17.631693548387098</v>
      </c>
      <c r="C84" s="2">
        <v>9.2255999999999982</v>
      </c>
      <c r="D84" s="2">
        <v>4.0999999999999996</v>
      </c>
      <c r="E84" s="2">
        <v>2.6</v>
      </c>
      <c r="F84" s="2">
        <v>3.1825364999999999</v>
      </c>
      <c r="G84" s="2">
        <v>3.1936365000000002</v>
      </c>
      <c r="H84" s="2">
        <v>2.9531365000000003</v>
      </c>
      <c r="I84" s="2">
        <v>2.3635999999999999</v>
      </c>
      <c r="K84" s="12">
        <v>1805</v>
      </c>
      <c r="L84" s="8">
        <v>428.15826264603248</v>
      </c>
      <c r="M84" s="8">
        <v>314.50131132966243</v>
      </c>
      <c r="N84" s="8">
        <v>342.81788620538703</v>
      </c>
      <c r="O84" s="8">
        <v>323.38053575029534</v>
      </c>
      <c r="P84" s="8">
        <v>225.03811701108739</v>
      </c>
      <c r="Q84" s="8">
        <v>292.30830947433492</v>
      </c>
      <c r="R84" s="8">
        <v>297.29384068339084</v>
      </c>
      <c r="V84" s="12">
        <v>1805</v>
      </c>
      <c r="W84" s="2">
        <v>3.2682792319842826</v>
      </c>
      <c r="X84" s="2">
        <v>2.3280999150524653</v>
      </c>
      <c r="Y84" s="2">
        <v>0.94918275413983366</v>
      </c>
      <c r="Z84" s="2">
        <v>0.63810026744634674</v>
      </c>
      <c r="AA84" s="2">
        <v>1.1223976864875624</v>
      </c>
      <c r="AB84" s="2">
        <v>0.86710916546136951</v>
      </c>
      <c r="AC84" s="2">
        <v>0.78836450886318943</v>
      </c>
      <c r="AD84" s="2">
        <v>0.82072427606172416</v>
      </c>
      <c r="AF84" s="2">
        <v>2.1855049216301699</v>
      </c>
      <c r="AG84" s="12">
        <v>1805</v>
      </c>
    </row>
    <row r="85" spans="1:33" x14ac:dyDescent="0.2">
      <c r="A85" s="12">
        <v>1806</v>
      </c>
      <c r="B85" s="2">
        <v>18.09568548387097</v>
      </c>
      <c r="C85" s="2">
        <v>9.2255999999999982</v>
      </c>
      <c r="D85" s="2">
        <v>4.0999999999999996</v>
      </c>
      <c r="E85" s="2">
        <v>2.6</v>
      </c>
      <c r="F85" s="2">
        <v>3.1812378000000003</v>
      </c>
      <c r="G85" s="2">
        <v>3.1923377999999998</v>
      </c>
      <c r="H85" s="2">
        <v>2.9518377999999998</v>
      </c>
      <c r="I85" s="2">
        <v>1.9281999999999999</v>
      </c>
      <c r="K85" s="12">
        <v>1806</v>
      </c>
      <c r="L85" s="8">
        <v>418.50849817276821</v>
      </c>
      <c r="M85" s="8">
        <v>286.38863325936927</v>
      </c>
      <c r="N85" s="8">
        <v>267.86281744715137</v>
      </c>
      <c r="O85" s="8">
        <v>321.23562606228205</v>
      </c>
      <c r="P85" s="8">
        <v>229.44632671564852</v>
      </c>
      <c r="Q85" s="8">
        <v>352.68883867732268</v>
      </c>
      <c r="R85" s="8">
        <v>357.38597986998951</v>
      </c>
      <c r="V85" s="12">
        <v>1806</v>
      </c>
      <c r="W85" s="2">
        <v>3.4316280813013686</v>
      </c>
      <c r="X85" s="2">
        <v>2.5566324607840287</v>
      </c>
      <c r="Y85" s="2">
        <v>1.214789079342919</v>
      </c>
      <c r="Z85" s="2">
        <v>0.64236090149353109</v>
      </c>
      <c r="AA85" s="2">
        <v>1.1003845391218072</v>
      </c>
      <c r="AB85" s="2">
        <v>0.71836733991160884</v>
      </c>
      <c r="AC85" s="2">
        <v>0.65551771604209386</v>
      </c>
      <c r="AD85" s="2">
        <v>0.57484613550604213</v>
      </c>
      <c r="AF85" s="2">
        <v>2.2294728742737755</v>
      </c>
      <c r="AG85" s="12">
        <v>1806</v>
      </c>
    </row>
    <row r="86" spans="1:33" x14ac:dyDescent="0.2">
      <c r="A86" s="12">
        <v>1807</v>
      </c>
      <c r="B86" s="2">
        <v>18.09568548387097</v>
      </c>
      <c r="C86" s="2">
        <v>9.2255999999999982</v>
      </c>
      <c r="D86" s="2">
        <v>4.0999999999999996</v>
      </c>
      <c r="E86" s="2">
        <v>2.6</v>
      </c>
      <c r="F86" s="2">
        <v>3.1799390999999999</v>
      </c>
      <c r="G86" s="2">
        <v>3.1910390999999998</v>
      </c>
      <c r="H86" s="2">
        <v>2.9505391000000003</v>
      </c>
      <c r="I86" s="2">
        <v>1.8970999999999998</v>
      </c>
      <c r="K86" s="12">
        <v>1807</v>
      </c>
      <c r="L86" s="8">
        <v>435.86125613656588</v>
      </c>
      <c r="M86" s="8">
        <v>290.23572543965946</v>
      </c>
      <c r="N86" s="8">
        <v>256.90751073367846</v>
      </c>
      <c r="O86" s="8">
        <v>289.41946569008724</v>
      </c>
      <c r="P86" s="8">
        <v>228.67341087431922</v>
      </c>
      <c r="Q86" s="8">
        <v>348.42526216192692</v>
      </c>
      <c r="R86" s="8">
        <v>345.62703032428828</v>
      </c>
      <c r="V86" s="12">
        <v>1807</v>
      </c>
      <c r="W86" s="2">
        <v>3.2950061387033411</v>
      </c>
      <c r="X86" s="2">
        <v>2.522744142132495</v>
      </c>
      <c r="Y86" s="2">
        <v>1.2665913287920412</v>
      </c>
      <c r="Z86" s="2">
        <v>0.71297625353979055</v>
      </c>
      <c r="AA86" s="2">
        <v>1.1036531010871526</v>
      </c>
      <c r="AB86" s="2">
        <v>0.72686196706045059</v>
      </c>
      <c r="AC86" s="2">
        <v>0.67752157469153251</v>
      </c>
      <c r="AD86" s="2">
        <v>0.5739982798489538</v>
      </c>
      <c r="AE86" s="2">
        <v>1.0123976745281849</v>
      </c>
      <c r="AF86" s="2">
        <v>2.3913774814859172</v>
      </c>
      <c r="AG86" s="12">
        <v>1807</v>
      </c>
    </row>
    <row r="87" spans="1:33" x14ac:dyDescent="0.2">
      <c r="A87" s="12">
        <v>1808</v>
      </c>
      <c r="B87" s="2">
        <v>16.703709677419358</v>
      </c>
      <c r="C87" s="2">
        <v>9.2255999999999982</v>
      </c>
      <c r="D87" s="2">
        <v>4.0999999999999996</v>
      </c>
      <c r="E87" s="2">
        <v>2.7995391705069124</v>
      </c>
      <c r="F87" s="2">
        <v>3.1786404000000004</v>
      </c>
      <c r="G87" s="2">
        <v>3.1897403999999998</v>
      </c>
      <c r="H87" s="2">
        <v>2.9492404000000003</v>
      </c>
      <c r="I87" s="2">
        <v>2.13035</v>
      </c>
      <c r="K87" s="12">
        <v>1808</v>
      </c>
      <c r="L87" s="8">
        <v>493.60530464630079</v>
      </c>
      <c r="M87" s="8">
        <v>245.67874983680591</v>
      </c>
      <c r="N87" s="8">
        <v>257.32122117906192</v>
      </c>
      <c r="O87" s="8">
        <v>315.26784267062504</v>
      </c>
      <c r="P87" s="8">
        <v>228.90339086161293</v>
      </c>
      <c r="Q87" s="8">
        <v>316.91175597259672</v>
      </c>
      <c r="R87" s="8">
        <v>316.58145049210873</v>
      </c>
      <c r="V87" s="12">
        <v>1808</v>
      </c>
      <c r="W87" s="2">
        <v>2.6857313561278939</v>
      </c>
      <c r="X87" s="2">
        <v>2.9802759769692719</v>
      </c>
      <c r="Y87" s="2">
        <v>1.2645549554981776</v>
      </c>
      <c r="Z87" s="2">
        <v>0.7047520183815803</v>
      </c>
      <c r="AA87" s="2">
        <v>1.102093973660544</v>
      </c>
      <c r="AB87" s="2">
        <v>0.79881542804581251</v>
      </c>
      <c r="AC87" s="2">
        <v>0.73935695868742279</v>
      </c>
      <c r="AD87" s="2">
        <v>0.54093190922250001</v>
      </c>
      <c r="AF87" s="2">
        <v>2.1327640914122763</v>
      </c>
      <c r="AG87" s="12">
        <v>1808</v>
      </c>
    </row>
    <row r="88" spans="1:33" x14ac:dyDescent="0.2">
      <c r="A88" s="12">
        <v>1809</v>
      </c>
      <c r="B88" s="2">
        <v>18.09568548387097</v>
      </c>
      <c r="C88" s="2">
        <v>9.2255999999999982</v>
      </c>
      <c r="D88" s="2">
        <v>4.0999999999999996</v>
      </c>
      <c r="E88" s="2">
        <v>2.7995391705069124</v>
      </c>
      <c r="F88" s="2">
        <v>3.1773417000000004</v>
      </c>
      <c r="G88" s="2">
        <v>3.1884417000000003</v>
      </c>
      <c r="H88" s="2">
        <v>2.9479416999999999</v>
      </c>
      <c r="I88" s="2">
        <v>2.7523499999999999</v>
      </c>
      <c r="K88" s="12">
        <v>1809</v>
      </c>
      <c r="L88" s="8">
        <v>467.37661014922008</v>
      </c>
      <c r="M88" s="8">
        <v>256.15607301284558</v>
      </c>
      <c r="N88" s="8">
        <v>240.224944805212</v>
      </c>
      <c r="O88" s="8">
        <v>289.58574461919869</v>
      </c>
      <c r="P88" s="8">
        <v>230.17875242785408</v>
      </c>
      <c r="Q88" s="8">
        <v>301.73434820061607</v>
      </c>
      <c r="R88" s="8">
        <v>302.54031984974614</v>
      </c>
      <c r="V88" s="12">
        <v>1809</v>
      </c>
      <c r="W88" s="2">
        <v>3.0728228229786834</v>
      </c>
      <c r="X88" s="2">
        <v>2.8583764092673243</v>
      </c>
      <c r="Y88" s="2">
        <v>1.3545505262189801</v>
      </c>
      <c r="Z88" s="2">
        <v>0.76725340449717461</v>
      </c>
      <c r="AA88" s="2">
        <v>1.0955397643382176</v>
      </c>
      <c r="AB88" s="2">
        <v>0.83865469768520018</v>
      </c>
      <c r="AC88" s="2">
        <v>0.7733304013836001</v>
      </c>
      <c r="AD88" s="2">
        <v>0.81902856474754715</v>
      </c>
      <c r="AF88" s="2">
        <v>2.2535342850547901</v>
      </c>
      <c r="AG88" s="12">
        <v>1809</v>
      </c>
    </row>
    <row r="89" spans="1:33" x14ac:dyDescent="0.2">
      <c r="A89" s="12">
        <v>1810</v>
      </c>
      <c r="B89" s="2">
        <v>19.487661290322581</v>
      </c>
      <c r="C89" s="2">
        <v>9.2255999999999982</v>
      </c>
      <c r="D89" s="2">
        <v>4.0999999999999996</v>
      </c>
      <c r="E89" s="2">
        <v>2.7995391705069124</v>
      </c>
      <c r="F89" s="2">
        <v>3.1760429999999999</v>
      </c>
      <c r="G89" s="2">
        <v>3.1871429999999998</v>
      </c>
      <c r="H89" s="2">
        <v>2.9466429999999999</v>
      </c>
      <c r="I89" s="2">
        <v>2.7368000000000001</v>
      </c>
      <c r="K89" s="12">
        <v>1810</v>
      </c>
      <c r="L89" s="8">
        <v>450.42419427899711</v>
      </c>
      <c r="M89" s="8">
        <v>244.943060826589</v>
      </c>
      <c r="N89" s="8">
        <v>186.86800333074487</v>
      </c>
      <c r="O89" s="8">
        <v>418.25210768960835</v>
      </c>
      <c r="P89" s="8">
        <v>231.42466662567412</v>
      </c>
      <c r="Q89" s="8">
        <v>320.82454818068351</v>
      </c>
      <c r="R89" s="8">
        <v>318.32036782428827</v>
      </c>
      <c r="V89" s="12">
        <v>1810</v>
      </c>
      <c r="W89" s="2">
        <v>3.4337404708509793</v>
      </c>
      <c r="X89" s="2">
        <v>2.9892272666129571</v>
      </c>
      <c r="Y89" s="2">
        <v>1.7413191107997927</v>
      </c>
      <c r="Z89" s="2">
        <v>0.5312242170882665</v>
      </c>
      <c r="AA89" s="2">
        <v>1.0891963611191851</v>
      </c>
      <c r="AB89" s="2">
        <v>0.78843049441590962</v>
      </c>
      <c r="AC89" s="2">
        <v>0.73467041130288513</v>
      </c>
      <c r="AD89" s="2">
        <v>0.88431345034336573</v>
      </c>
      <c r="AF89" s="2">
        <v>2.5775006148748711</v>
      </c>
      <c r="AG89" s="12">
        <v>1810</v>
      </c>
    </row>
    <row r="90" spans="1:33" x14ac:dyDescent="0.2">
      <c r="A90" s="12">
        <v>1811</v>
      </c>
      <c r="B90" s="2">
        <v>19.487661290322581</v>
      </c>
      <c r="C90" s="2">
        <v>9.2255999999999982</v>
      </c>
      <c r="D90" s="2">
        <v>4.0999999999999996</v>
      </c>
      <c r="E90" s="2">
        <v>2.7995391705069124</v>
      </c>
      <c r="F90" s="2">
        <v>3.1747443</v>
      </c>
      <c r="G90" s="2">
        <v>3.1858442999999999</v>
      </c>
      <c r="H90" s="2">
        <v>2.9453443000000004</v>
      </c>
      <c r="I90" s="2">
        <v>2.7523499999999999</v>
      </c>
      <c r="K90" s="12">
        <v>1811</v>
      </c>
      <c r="L90" s="8">
        <v>455.26653011528651</v>
      </c>
      <c r="M90" s="8">
        <v>200.86254716289116</v>
      </c>
      <c r="N90" s="8">
        <v>193.77603552881641</v>
      </c>
      <c r="O90" s="8">
        <v>521.78866174214625</v>
      </c>
      <c r="P90" s="8">
        <v>232.64113345507317</v>
      </c>
      <c r="Q90" s="8">
        <v>318.12447908572449</v>
      </c>
      <c r="R90" s="8">
        <v>315.64875532428835</v>
      </c>
      <c r="V90" s="12">
        <v>1811</v>
      </c>
      <c r="W90" s="2">
        <v>3.3972182944232316</v>
      </c>
      <c r="X90" s="2">
        <v>3.6452314606799248</v>
      </c>
      <c r="Y90" s="2">
        <v>1.6792418345685254</v>
      </c>
      <c r="Z90" s="2">
        <v>0.42581540141385377</v>
      </c>
      <c r="AA90" s="2">
        <v>1.0830579682590467</v>
      </c>
      <c r="AB90" s="2">
        <v>0.79479827029014016</v>
      </c>
      <c r="AC90" s="2">
        <v>0.74056203353892047</v>
      </c>
      <c r="AD90" s="2">
        <v>0.88346559468627717</v>
      </c>
      <c r="AF90" s="2">
        <v>2.5398860127153022</v>
      </c>
      <c r="AG90" s="12">
        <v>1811</v>
      </c>
    </row>
    <row r="91" spans="1:33" x14ac:dyDescent="0.2">
      <c r="A91" s="12">
        <v>1812</v>
      </c>
      <c r="B91" s="2">
        <v>19.487661290322581</v>
      </c>
      <c r="C91" s="2">
        <v>9.2255999999999982</v>
      </c>
      <c r="D91" s="2">
        <v>4.0999999999999996</v>
      </c>
      <c r="E91" s="2">
        <v>2.7995391705069124</v>
      </c>
      <c r="F91" s="2">
        <v>3.1734456000000004</v>
      </c>
      <c r="G91" s="2">
        <v>3.1845455999999999</v>
      </c>
      <c r="H91" s="2">
        <v>2.9440455999999999</v>
      </c>
      <c r="I91" s="2">
        <v>2.7523499999999999</v>
      </c>
      <c r="K91" s="12">
        <v>1812</v>
      </c>
      <c r="L91" s="8">
        <v>606.58544801043422</v>
      </c>
      <c r="M91" s="8">
        <v>219.3741165548328</v>
      </c>
      <c r="N91" s="8">
        <v>247.90708444166563</v>
      </c>
      <c r="O91" s="8">
        <v>481.07144603858075</v>
      </c>
      <c r="P91" s="8">
        <v>233.82815291605115</v>
      </c>
      <c r="Q91" s="8">
        <v>344.22514700366185</v>
      </c>
      <c r="R91" s="8">
        <v>341.47434282428827</v>
      </c>
      <c r="V91" s="12">
        <v>1812</v>
      </c>
      <c r="W91" s="2">
        <v>2.549747591240652</v>
      </c>
      <c r="X91" s="2">
        <v>3.3376338452739214</v>
      </c>
      <c r="Y91" s="2">
        <v>1.3125757423579947</v>
      </c>
      <c r="Z91" s="2">
        <v>0.46185582262787384</v>
      </c>
      <c r="AA91" s="2">
        <v>1.0771190669892723</v>
      </c>
      <c r="AB91" s="2">
        <v>0.73423373186336549</v>
      </c>
      <c r="AC91" s="2">
        <v>0.68425173840555198</v>
      </c>
      <c r="AD91" s="2">
        <v>0.87244347114412613</v>
      </c>
      <c r="AF91" s="2">
        <v>1.9155825330095184</v>
      </c>
      <c r="AG91" s="12">
        <v>1812</v>
      </c>
    </row>
    <row r="92" spans="1:33" x14ac:dyDescent="0.2">
      <c r="A92" s="12">
        <v>1813</v>
      </c>
      <c r="B92" s="2">
        <v>20.879637096774196</v>
      </c>
      <c r="C92" s="2">
        <v>9.2255999999999982</v>
      </c>
      <c r="D92" s="2">
        <v>4.0999999999999996</v>
      </c>
      <c r="E92" s="2">
        <v>2.7995391705069124</v>
      </c>
      <c r="F92" s="2">
        <v>3.1721469</v>
      </c>
      <c r="G92" s="2">
        <v>3.1832468999999994</v>
      </c>
      <c r="H92" s="2">
        <v>2.9427469000000004</v>
      </c>
      <c r="I92" s="2">
        <v>2.9078500000000003</v>
      </c>
      <c r="K92" s="12">
        <v>1813</v>
      </c>
      <c r="L92" s="8">
        <v>571.69166977245914</v>
      </c>
      <c r="M92" s="8">
        <v>195.48580449175165</v>
      </c>
      <c r="N92" s="8">
        <v>300.2759647800882</v>
      </c>
      <c r="O92" s="8">
        <v>405.44602977485158</v>
      </c>
      <c r="P92" s="8">
        <v>232.55953970630071</v>
      </c>
      <c r="Q92" s="8">
        <v>359.03151803112888</v>
      </c>
      <c r="R92" s="8">
        <v>358.57407657235285</v>
      </c>
      <c r="V92" s="12">
        <v>1813</v>
      </c>
      <c r="W92" s="2">
        <v>2.8986150103588053</v>
      </c>
      <c r="X92" s="2">
        <v>3.745491792072146</v>
      </c>
      <c r="Y92" s="2">
        <v>1.0836592453716194</v>
      </c>
      <c r="Z92" s="2">
        <v>0.54800301923368577</v>
      </c>
      <c r="AA92" s="2">
        <v>1.0825515512893391</v>
      </c>
      <c r="AB92" s="2">
        <v>0.70366703247272688</v>
      </c>
      <c r="AC92" s="2">
        <v>0.65133359193833262</v>
      </c>
      <c r="AD92" s="2">
        <v>0.97164258302348727</v>
      </c>
      <c r="AF92" s="2">
        <v>2.0338946679311292</v>
      </c>
      <c r="AG92" s="12">
        <v>1813</v>
      </c>
    </row>
    <row r="93" spans="1:33" x14ac:dyDescent="0.2">
      <c r="A93" s="12">
        <v>1814</v>
      </c>
      <c r="B93" s="2">
        <v>20.879637096774196</v>
      </c>
      <c r="C93" s="2">
        <v>9.2255999999999982</v>
      </c>
      <c r="D93" s="2">
        <v>4.0999999999999996</v>
      </c>
      <c r="E93" s="2">
        <v>2.7995391705069124</v>
      </c>
      <c r="F93" s="2">
        <v>3.1708482</v>
      </c>
      <c r="G93" s="2">
        <v>3.1819481999999999</v>
      </c>
      <c r="H93" s="2">
        <v>2.9414482</v>
      </c>
      <c r="I93" s="2">
        <v>3.2188499999999998</v>
      </c>
      <c r="K93" s="12">
        <v>1814</v>
      </c>
      <c r="L93" s="8">
        <v>441.30084416779965</v>
      </c>
      <c r="M93" s="8">
        <v>262.96993910602822</v>
      </c>
      <c r="N93" s="8">
        <v>218.47811721104867</v>
      </c>
      <c r="O93" s="8">
        <v>372.10556905756283</v>
      </c>
      <c r="P93" s="8">
        <v>232.71590127254183</v>
      </c>
      <c r="Q93" s="8">
        <v>334.33487062382574</v>
      </c>
      <c r="R93" s="8">
        <v>331.69789282428832</v>
      </c>
      <c r="V93" s="12">
        <v>1814</v>
      </c>
      <c r="W93" s="2">
        <v>3.7550665882466352</v>
      </c>
      <c r="X93" s="2">
        <v>2.7843124528969847</v>
      </c>
      <c r="Y93" s="2">
        <v>1.4893794836326508</v>
      </c>
      <c r="Z93" s="2">
        <v>0.59710379776272182</v>
      </c>
      <c r="AA93" s="2">
        <v>1.0813812793690338</v>
      </c>
      <c r="AB93" s="2">
        <v>0.75533721911020701</v>
      </c>
      <c r="AC93" s="2">
        <v>0.70379786815509049</v>
      </c>
      <c r="AD93" s="2">
        <v>1.0894945193587966</v>
      </c>
      <c r="AF93" s="2">
        <v>2.6003390368660519</v>
      </c>
      <c r="AG93" s="12">
        <v>1814</v>
      </c>
    </row>
    <row r="94" spans="1:33" x14ac:dyDescent="0.2">
      <c r="A94" s="12">
        <v>1815</v>
      </c>
      <c r="B94" s="2">
        <v>20.879637096774196</v>
      </c>
      <c r="C94" s="2">
        <v>9.2255999999999982</v>
      </c>
      <c r="D94" s="2">
        <v>4.0999999999999996</v>
      </c>
      <c r="E94" s="2">
        <v>2.7995391705069124</v>
      </c>
      <c r="F94" s="2">
        <v>3.1695495</v>
      </c>
      <c r="G94" s="2">
        <v>3.1806494999999999</v>
      </c>
      <c r="H94" s="2">
        <v>2.9401495000000004</v>
      </c>
      <c r="I94" s="2">
        <v>3.2810500000000005</v>
      </c>
      <c r="K94" s="12">
        <v>1815</v>
      </c>
      <c r="L94" s="8">
        <v>381.84255598438119</v>
      </c>
      <c r="M94" s="8">
        <v>264.09017536847307</v>
      </c>
      <c r="N94" s="8">
        <v>208.86877987322956</v>
      </c>
      <c r="O94" s="8">
        <v>496.24058722517401</v>
      </c>
      <c r="P94" s="8">
        <v>232.28163016805456</v>
      </c>
      <c r="Q94" s="8">
        <v>293.99980243139601</v>
      </c>
      <c r="R94" s="8">
        <v>297.16480056347245</v>
      </c>
      <c r="V94" s="12">
        <v>1815</v>
      </c>
      <c r="W94" s="2">
        <v>4.3397835818156469</v>
      </c>
      <c r="X94" s="2">
        <v>2.7725017606917177</v>
      </c>
      <c r="Y94" s="2">
        <v>1.5579007336296078</v>
      </c>
      <c r="Z94" s="2">
        <v>0.44773775900783108</v>
      </c>
      <c r="AA94" s="2">
        <v>1.0829592828199603</v>
      </c>
      <c r="AB94" s="2">
        <v>0.85861452256895443</v>
      </c>
      <c r="AC94" s="2">
        <v>0.78523835249073326</v>
      </c>
      <c r="AD94" s="2">
        <v>0.89533557388551721</v>
      </c>
      <c r="AF94" s="2">
        <v>2.9722345843373743</v>
      </c>
      <c r="AG94" s="12">
        <v>1815</v>
      </c>
    </row>
    <row r="95" spans="1:33" x14ac:dyDescent="0.2">
      <c r="A95" s="12">
        <v>1816</v>
      </c>
      <c r="B95" s="2">
        <v>18.306590909090911</v>
      </c>
      <c r="C95" s="2">
        <v>9.2255999999999982</v>
      </c>
      <c r="D95" s="2">
        <v>4.0999999999999996</v>
      </c>
      <c r="E95" s="2">
        <v>2.7995391705069124</v>
      </c>
      <c r="F95" s="2">
        <v>3.1682507999999996</v>
      </c>
      <c r="G95" s="2">
        <v>3.1793507999999999</v>
      </c>
      <c r="H95" s="2">
        <v>2.9388508000000004</v>
      </c>
      <c r="I95" s="2">
        <v>2.8145500000000001</v>
      </c>
      <c r="K95" s="12">
        <v>1816</v>
      </c>
      <c r="L95" s="8">
        <v>385.24882142977265</v>
      </c>
      <c r="M95" s="8">
        <v>290.43222562118109</v>
      </c>
      <c r="N95" s="8">
        <v>276.51472233981229</v>
      </c>
      <c r="O95" s="8">
        <v>550.24524143662074</v>
      </c>
      <c r="P95" s="8">
        <v>232.25632562293993</v>
      </c>
      <c r="Q95" s="8">
        <v>300.70092632605224</v>
      </c>
      <c r="R95" s="8">
        <v>298.45285532428829</v>
      </c>
      <c r="V95" s="12">
        <v>1816</v>
      </c>
      <c r="W95" s="2">
        <v>3.7713393515699356</v>
      </c>
      <c r="X95" s="2">
        <v>2.5210373078416324</v>
      </c>
      <c r="Y95" s="2">
        <v>1.1767793868022018</v>
      </c>
      <c r="Z95" s="2">
        <v>0.40379385721325078</v>
      </c>
      <c r="AA95" s="2">
        <v>1.0826334891678862</v>
      </c>
      <c r="AB95" s="2">
        <v>0.83913751664943614</v>
      </c>
      <c r="AC95" s="2">
        <v>0.78150408958458251</v>
      </c>
      <c r="AD95" s="2">
        <v>0.89194415125716286</v>
      </c>
      <c r="AF95" s="2">
        <v>2.781490766614537</v>
      </c>
      <c r="AG95" s="12">
        <v>1816</v>
      </c>
    </row>
    <row r="96" spans="1:33" x14ac:dyDescent="0.2">
      <c r="A96" s="12">
        <v>1817</v>
      </c>
      <c r="B96" s="2">
        <v>18.121259842519688</v>
      </c>
      <c r="C96" s="2">
        <v>9.2255999999999982</v>
      </c>
      <c r="D96" s="2">
        <v>4.0999999999999996</v>
      </c>
      <c r="E96" s="2">
        <v>2.7952453987730066</v>
      </c>
      <c r="F96" s="2">
        <v>3.1669521000000005</v>
      </c>
      <c r="G96" s="2">
        <v>3.1780520999999995</v>
      </c>
      <c r="H96" s="2">
        <v>2.9375521</v>
      </c>
      <c r="I96" s="2">
        <v>2.7056999999999998</v>
      </c>
      <c r="K96" s="12">
        <v>1817</v>
      </c>
      <c r="L96" s="8">
        <v>443.33615696838268</v>
      </c>
      <c r="M96" s="8">
        <v>332.47681768655491</v>
      </c>
      <c r="N96" s="8">
        <v>281.06643619139282</v>
      </c>
      <c r="O96" s="8">
        <v>540.85521058986103</v>
      </c>
      <c r="P96" s="8">
        <v>233.15813678414</v>
      </c>
      <c r="Q96" s="8">
        <v>278.91065725102573</v>
      </c>
      <c r="R96" s="8">
        <v>280.00119484974607</v>
      </c>
      <c r="V96" s="12">
        <v>1817</v>
      </c>
      <c r="W96" s="2">
        <v>3.2440287194968582</v>
      </c>
      <c r="X96" s="2">
        <v>2.2022301623470009</v>
      </c>
      <c r="Y96" s="2">
        <v>1.1577221023119448</v>
      </c>
      <c r="Z96" s="2">
        <v>0.4101742362369899</v>
      </c>
      <c r="AA96" s="2">
        <v>1.0780040028995546</v>
      </c>
      <c r="AB96" s="2">
        <v>0.90432671031228395</v>
      </c>
      <c r="AC96" s="2">
        <v>0.8326359310025887</v>
      </c>
      <c r="AD96" s="2">
        <v>0.76646151400805618</v>
      </c>
      <c r="AF96" s="2">
        <v>2.5234176030213091</v>
      </c>
      <c r="AG96" s="12">
        <v>1817</v>
      </c>
    </row>
    <row r="97" spans="1:33" x14ac:dyDescent="0.2">
      <c r="A97" s="12">
        <v>1818</v>
      </c>
      <c r="B97" s="2">
        <v>18.474541284403671</v>
      </c>
      <c r="C97" s="2">
        <v>9.2255999999999982</v>
      </c>
      <c r="D97" s="2">
        <v>4.0999999999999996</v>
      </c>
      <c r="E97" s="2">
        <v>2.7952453987730066</v>
      </c>
      <c r="F97" s="2">
        <v>3.1656534000000001</v>
      </c>
      <c r="G97" s="2">
        <v>3.1767533999999999</v>
      </c>
      <c r="H97" s="2">
        <v>2.9362534</v>
      </c>
      <c r="I97" s="2">
        <v>2.7523499999999999</v>
      </c>
      <c r="K97" s="12">
        <v>1818</v>
      </c>
      <c r="L97" s="8">
        <v>433.31292648131898</v>
      </c>
      <c r="M97" s="8">
        <v>315.39243482120952</v>
      </c>
      <c r="N97" s="8">
        <v>221.24040954121213</v>
      </c>
      <c r="O97" s="8">
        <v>399.66347892428274</v>
      </c>
      <c r="P97" s="8">
        <v>233.3744539783969</v>
      </c>
      <c r="Q97" s="8">
        <v>298.69083419944019</v>
      </c>
      <c r="R97" s="8">
        <v>296.48070532428829</v>
      </c>
      <c r="V97" s="12">
        <v>1818</v>
      </c>
      <c r="W97" s="2">
        <v>3.3837749710735774</v>
      </c>
      <c r="X97" s="2">
        <v>2.3215220003788044</v>
      </c>
      <c r="Y97" s="2">
        <v>1.4707838684244128</v>
      </c>
      <c r="Z97" s="2">
        <v>0.55507917189631839</v>
      </c>
      <c r="AA97" s="2">
        <v>1.0765631329836574</v>
      </c>
      <c r="AB97" s="2">
        <v>0.84409448448605329</v>
      </c>
      <c r="AC97" s="2">
        <v>0.7860072508667677</v>
      </c>
      <c r="AD97" s="2">
        <v>0.81478928646210425</v>
      </c>
      <c r="AF97" s="2">
        <v>2.5309555767175023</v>
      </c>
      <c r="AG97" s="12">
        <v>1818</v>
      </c>
    </row>
    <row r="98" spans="1:33" x14ac:dyDescent="0.2">
      <c r="A98" s="12">
        <v>1819</v>
      </c>
      <c r="B98" s="2">
        <v>16.360663507109006</v>
      </c>
      <c r="C98" s="2">
        <v>9.2255999999999982</v>
      </c>
      <c r="D98" s="2">
        <v>4.0999999999999996</v>
      </c>
      <c r="E98" s="2">
        <v>2.7909647779479325</v>
      </c>
      <c r="F98" s="2">
        <v>3.1643547000000001</v>
      </c>
      <c r="G98" s="2">
        <v>3.1754547</v>
      </c>
      <c r="H98" s="2">
        <v>2.9349547000000005</v>
      </c>
      <c r="I98" s="2">
        <v>2.7368000000000001</v>
      </c>
      <c r="K98" s="12">
        <v>1819</v>
      </c>
      <c r="L98" s="8">
        <v>394.81510404120763</v>
      </c>
      <c r="M98" s="8">
        <v>299.54308781786568</v>
      </c>
      <c r="N98" s="8">
        <v>195.48019025596892</v>
      </c>
      <c r="O98" s="8">
        <v>266.8765211898355</v>
      </c>
      <c r="P98" s="8">
        <v>234.26154145538646</v>
      </c>
      <c r="Q98" s="8">
        <v>312.21150942218725</v>
      </c>
      <c r="R98" s="8">
        <v>312.95108234974606</v>
      </c>
      <c r="V98" s="12">
        <v>1819</v>
      </c>
      <c r="W98" s="2">
        <v>3.2887935249091695</v>
      </c>
      <c r="X98" s="2">
        <v>2.4443577767872831</v>
      </c>
      <c r="Y98" s="2">
        <v>1.6646025613681819</v>
      </c>
      <c r="Z98" s="2">
        <v>0.82999111394073133</v>
      </c>
      <c r="AA98" s="2">
        <v>1.072046484218109</v>
      </c>
      <c r="AB98" s="2">
        <v>0.80720987753504148</v>
      </c>
      <c r="AC98" s="2">
        <v>0.7443109349533833</v>
      </c>
      <c r="AD98" s="2">
        <v>0.84700780143146936</v>
      </c>
      <c r="AF98" s="2">
        <v>2.8580642494460564</v>
      </c>
      <c r="AG98" s="12">
        <v>1819</v>
      </c>
    </row>
    <row r="99" spans="1:33" x14ac:dyDescent="0.2">
      <c r="A99" s="12">
        <v>1820</v>
      </c>
      <c r="B99" s="2">
        <v>17.132009925558314</v>
      </c>
      <c r="C99" s="2">
        <v>9.2255999999999982</v>
      </c>
      <c r="D99" s="2">
        <v>4.0999999999999996</v>
      </c>
      <c r="E99" s="2">
        <v>2.7909647779479325</v>
      </c>
      <c r="F99" s="2">
        <v>3.2224514399999995</v>
      </c>
      <c r="G99" s="2">
        <v>3.174156</v>
      </c>
      <c r="H99" s="2">
        <v>2.933656</v>
      </c>
      <c r="I99" s="2">
        <v>2.7679</v>
      </c>
      <c r="K99" s="12">
        <v>1820</v>
      </c>
      <c r="L99" s="8">
        <v>365.40519394672913</v>
      </c>
      <c r="M99" s="8">
        <v>243.71214483679535</v>
      </c>
      <c r="N99" s="8">
        <v>177.59053437249958</v>
      </c>
      <c r="O99" s="8">
        <v>284.21008897624756</v>
      </c>
      <c r="P99" s="8">
        <v>234.47785864964339</v>
      </c>
      <c r="Q99" s="8">
        <v>312.20357102463481</v>
      </c>
      <c r="R99" s="8">
        <v>318.25187223785088</v>
      </c>
      <c r="V99" s="12">
        <v>1820</v>
      </c>
      <c r="W99" s="2">
        <v>3.7210290109436306</v>
      </c>
      <c r="X99" s="2">
        <v>3.0043249452373244</v>
      </c>
      <c r="Y99" s="2">
        <v>1.832286988417408</v>
      </c>
      <c r="Z99" s="2">
        <v>0.77937114021835696</v>
      </c>
      <c r="AA99" s="2">
        <v>1.0907218095498552</v>
      </c>
      <c r="AB99" s="2">
        <v>0.80690026071887888</v>
      </c>
      <c r="AC99" s="2">
        <v>0.73158985564688828</v>
      </c>
      <c r="AD99" s="2">
        <v>0.92755408885488244</v>
      </c>
      <c r="AF99" s="2">
        <v>3.2122326564096122</v>
      </c>
      <c r="AG99" s="12">
        <v>1820</v>
      </c>
    </row>
    <row r="100" spans="1:33" x14ac:dyDescent="0.2">
      <c r="A100" s="12">
        <v>1821</v>
      </c>
      <c r="B100" s="2">
        <v>17.55305084745763</v>
      </c>
      <c r="C100" s="2">
        <v>9.2255999999999982</v>
      </c>
      <c r="D100" s="2">
        <v>4.0999999999999996</v>
      </c>
      <c r="E100" s="2">
        <v>2.7909647779479325</v>
      </c>
      <c r="I100" s="2">
        <v>2.84565</v>
      </c>
      <c r="K100" s="12">
        <v>1821</v>
      </c>
      <c r="L100" s="8">
        <v>307.85524149669664</v>
      </c>
      <c r="M100" s="8">
        <v>237.17425108935117</v>
      </c>
      <c r="N100" s="8">
        <v>153.37364332170418</v>
      </c>
      <c r="O100" s="8">
        <v>301.92845316304982</v>
      </c>
      <c r="P100" s="8">
        <v>235.35022244242236</v>
      </c>
      <c r="Q100" s="8">
        <v>307.88722573754131</v>
      </c>
      <c r="R100" s="8">
        <v>305.51584282428831</v>
      </c>
      <c r="V100" s="12">
        <v>1821</v>
      </c>
      <c r="W100" s="2">
        <v>4.5251764005541437</v>
      </c>
      <c r="X100" s="2">
        <v>3.0871415123163444</v>
      </c>
      <c r="Y100" s="2">
        <v>2.121595460272788</v>
      </c>
      <c r="Z100" s="2">
        <v>0.7336345375417791</v>
      </c>
      <c r="AD100" s="2">
        <v>0.91568410965564251</v>
      </c>
      <c r="AF100" s="2">
        <v>3.8795816497276987</v>
      </c>
      <c r="AG100" s="12">
        <v>1821</v>
      </c>
    </row>
    <row r="101" spans="1:33" x14ac:dyDescent="0.2">
      <c r="A101" s="12">
        <v>1822</v>
      </c>
      <c r="B101" s="2">
        <v>17.442189473684213</v>
      </c>
      <c r="C101" s="2">
        <v>9.2255999999999982</v>
      </c>
      <c r="D101" s="2">
        <v>4.0999999999999996</v>
      </c>
      <c r="E101" s="2">
        <v>3.3715596330275228</v>
      </c>
      <c r="F101" s="2">
        <v>3.0703837657784012</v>
      </c>
      <c r="I101" s="2">
        <v>2.9700500000000001</v>
      </c>
      <c r="K101" s="12">
        <v>1822</v>
      </c>
      <c r="L101" s="8">
        <v>277.50826993551237</v>
      </c>
      <c r="M101" s="8">
        <v>158.89557691483034</v>
      </c>
      <c r="N101" s="8">
        <v>153.37364332170418</v>
      </c>
      <c r="O101" s="8">
        <v>280.00545388294984</v>
      </c>
      <c r="P101" s="8">
        <v>235.56653963667929</v>
      </c>
      <c r="Q101" s="8">
        <v>307.88722573754131</v>
      </c>
      <c r="R101" s="8">
        <v>305.51584282428831</v>
      </c>
      <c r="V101" s="12">
        <v>1822</v>
      </c>
      <c r="W101" s="2">
        <v>4.988322518105079</v>
      </c>
      <c r="X101" s="2">
        <v>4.6079978461762829</v>
      </c>
      <c r="Y101" s="2">
        <v>2.121595460272788</v>
      </c>
      <c r="Z101" s="2">
        <v>0.95563887827408145</v>
      </c>
      <c r="AA101" s="2">
        <v>1.0344476411127417</v>
      </c>
      <c r="AD101" s="2">
        <v>0.85209493537400061</v>
      </c>
      <c r="AF101" s="2">
        <v>4.2139774033871529</v>
      </c>
      <c r="AG101" s="12">
        <v>1822</v>
      </c>
    </row>
    <row r="102" spans="1:33" x14ac:dyDescent="0.2">
      <c r="A102" s="12">
        <v>1823</v>
      </c>
      <c r="B102" s="2">
        <v>17.532249873031997</v>
      </c>
      <c r="C102" s="2">
        <v>9.2255999999999982</v>
      </c>
      <c r="D102" s="2">
        <v>4.0999999999999996</v>
      </c>
      <c r="E102" s="2">
        <v>3.4403669724770642</v>
      </c>
      <c r="I102" s="2">
        <v>4.1673999999999998</v>
      </c>
      <c r="K102" s="12">
        <v>1823</v>
      </c>
      <c r="L102" s="8">
        <v>333.52655334330314</v>
      </c>
      <c r="M102" s="8">
        <v>182.6427114206532</v>
      </c>
      <c r="N102" s="8">
        <v>161.44594033863598</v>
      </c>
      <c r="O102" s="8">
        <v>271.95999187446131</v>
      </c>
      <c r="P102" s="8">
        <v>236.42417974524778</v>
      </c>
      <c r="Q102" s="8">
        <v>307.88722573754131</v>
      </c>
      <c r="R102" s="8">
        <v>305.51584282428831</v>
      </c>
      <c r="V102" s="12">
        <v>1823</v>
      </c>
      <c r="W102" s="2">
        <v>4.1719269085881487</v>
      </c>
      <c r="X102" s="2">
        <v>4.0088677533051564</v>
      </c>
      <c r="Y102" s="2">
        <v>2.0155156872591484</v>
      </c>
      <c r="Z102" s="2">
        <v>1.0039895792528173</v>
      </c>
      <c r="AD102" s="2">
        <v>1.1242566012994275</v>
      </c>
      <c r="AF102" s="2">
        <v>3.5582098709434749</v>
      </c>
      <c r="AG102" s="12">
        <v>1823</v>
      </c>
    </row>
    <row r="103" spans="1:33" x14ac:dyDescent="0.2">
      <c r="A103" s="12">
        <v>1824</v>
      </c>
      <c r="B103" s="2">
        <v>17.347236180904524</v>
      </c>
      <c r="C103" s="2">
        <v>9.2255999999999982</v>
      </c>
      <c r="D103" s="2">
        <v>4.0999999999999996</v>
      </c>
      <c r="E103" s="2">
        <v>3.4403669724770642</v>
      </c>
      <c r="F103" s="2">
        <v>2.563100928283673</v>
      </c>
      <c r="I103" s="2">
        <v>3.3121499999999995</v>
      </c>
      <c r="K103" s="12">
        <v>1824</v>
      </c>
      <c r="L103" s="8">
        <v>363.08557050469983</v>
      </c>
      <c r="M103" s="8">
        <v>162.16530443330598</v>
      </c>
      <c r="N103" s="8">
        <v>121.08445525397696</v>
      </c>
      <c r="O103" s="8">
        <v>247.15895731483909</v>
      </c>
      <c r="P103" s="8">
        <v>236.64049693950469</v>
      </c>
      <c r="Q103" s="8">
        <v>288.08671904117512</v>
      </c>
      <c r="R103" s="8">
        <v>285.92401782428834</v>
      </c>
      <c r="V103" s="12">
        <v>1824</v>
      </c>
      <c r="W103" s="2">
        <v>3.7918465731053961</v>
      </c>
      <c r="X103" s="2">
        <v>4.5150871128022665</v>
      </c>
      <c r="Y103" s="2">
        <v>2.6873542496788656</v>
      </c>
      <c r="Z103" s="2">
        <v>1.1047343813958013</v>
      </c>
      <c r="AA103" s="2">
        <v>0.85961917433745605</v>
      </c>
      <c r="AD103" s="2">
        <v>0.85633421365944362</v>
      </c>
      <c r="AF103" s="2">
        <v>3.2558125453599094</v>
      </c>
      <c r="AG103" s="12">
        <v>1824</v>
      </c>
    </row>
    <row r="104" spans="1:33" x14ac:dyDescent="0.2">
      <c r="A104" s="12">
        <v>1825</v>
      </c>
      <c r="B104" s="2">
        <v>17.030587074494328</v>
      </c>
      <c r="C104" s="2">
        <v>9.2255999999999982</v>
      </c>
      <c r="D104" s="2">
        <v>4.0999999999999996</v>
      </c>
      <c r="E104" s="2">
        <v>3.4403669724770642</v>
      </c>
      <c r="F104" s="2">
        <v>2.753140664961637</v>
      </c>
      <c r="I104" s="2">
        <v>3.1410999999999998</v>
      </c>
      <c r="K104" s="12">
        <v>1825</v>
      </c>
      <c r="L104" s="8">
        <v>376.26437410393027</v>
      </c>
      <c r="M104" s="8">
        <v>172.71213058256075</v>
      </c>
      <c r="N104" s="8">
        <v>117.04830674551107</v>
      </c>
      <c r="O104" s="8">
        <v>268.26218962515117</v>
      </c>
      <c r="P104" s="8">
        <v>237.4834133638627</v>
      </c>
      <c r="Q104" s="8">
        <v>278.18646569299199</v>
      </c>
      <c r="R104" s="8">
        <v>276.1281053242883</v>
      </c>
      <c r="V104" s="12">
        <v>1825</v>
      </c>
      <c r="W104" s="2">
        <v>3.5922452079605978</v>
      </c>
      <c r="X104" s="2">
        <v>4.2393691382347383</v>
      </c>
      <c r="Y104" s="2">
        <v>2.7800216375988258</v>
      </c>
      <c r="Z104" s="2">
        <v>1.0178288568999305</v>
      </c>
      <c r="AA104" s="2">
        <v>0.92007784578675267</v>
      </c>
      <c r="AD104" s="2">
        <v>0.84276852314602668</v>
      </c>
      <c r="AF104" s="2">
        <v>3.08778460618004</v>
      </c>
      <c r="AG104" s="12">
        <v>1825</v>
      </c>
    </row>
    <row r="105" spans="1:33" x14ac:dyDescent="0.2">
      <c r="A105" s="12">
        <v>1826</v>
      </c>
      <c r="B105" s="2">
        <v>17.332719665271966</v>
      </c>
      <c r="C105" s="2">
        <v>9.2255999999999982</v>
      </c>
      <c r="D105" s="2">
        <v>4.0999999999999996</v>
      </c>
      <c r="E105" s="2">
        <v>3.4403669724770642</v>
      </c>
      <c r="I105" s="2">
        <v>3.4210000000000003</v>
      </c>
      <c r="K105" s="12">
        <v>1826</v>
      </c>
      <c r="L105" s="8">
        <v>389.24349990053503</v>
      </c>
      <c r="M105" s="8">
        <v>216.24701099196378</v>
      </c>
      <c r="N105" s="8">
        <v>133.19290077937467</v>
      </c>
      <c r="O105" s="8">
        <v>259.41918782285393</v>
      </c>
      <c r="P105" s="8">
        <v>240.07354031453647</v>
      </c>
      <c r="Q105" s="8">
        <v>279.08648872464499</v>
      </c>
      <c r="R105" s="8">
        <v>277.01864282428829</v>
      </c>
      <c r="V105" s="12">
        <v>1826</v>
      </c>
      <c r="W105" s="2">
        <v>3.5340671641234782</v>
      </c>
      <c r="X105" s="2">
        <v>3.385898712919948</v>
      </c>
      <c r="Y105" s="2">
        <v>2.4430493178898773</v>
      </c>
      <c r="Z105" s="2">
        <v>1.0525242951654392</v>
      </c>
      <c r="AD105" s="2">
        <v>0.88176988337210016</v>
      </c>
      <c r="AF105" s="2">
        <v>3.0459854876770596</v>
      </c>
      <c r="AG105" s="12">
        <v>1826</v>
      </c>
    </row>
    <row r="106" spans="1:33" x14ac:dyDescent="0.2">
      <c r="A106" s="12">
        <v>1827</v>
      </c>
      <c r="B106" s="2">
        <v>17.332719665271966</v>
      </c>
      <c r="C106" s="2">
        <v>9.2255999999999982</v>
      </c>
      <c r="D106" s="2">
        <v>4.0999999999999996</v>
      </c>
      <c r="E106" s="2">
        <v>3.4403669724770642</v>
      </c>
      <c r="F106" s="2">
        <v>2.594782608695652</v>
      </c>
      <c r="I106" s="2">
        <v>3.3743499999999997</v>
      </c>
      <c r="K106" s="12">
        <v>1827</v>
      </c>
      <c r="L106" s="8">
        <v>397.67859859014442</v>
      </c>
      <c r="M106" s="8">
        <v>255.33753315212735</v>
      </c>
      <c r="N106" s="8">
        <v>157.40979183017006</v>
      </c>
      <c r="O106" s="8">
        <v>303.89773237707311</v>
      </c>
      <c r="P106" s="8">
        <v>241.88983119300389</v>
      </c>
      <c r="Q106" s="8">
        <v>281.0635549705039</v>
      </c>
      <c r="R106" s="8">
        <v>283.3896117912937</v>
      </c>
      <c r="V106" s="12">
        <v>1827</v>
      </c>
      <c r="W106" s="2">
        <v>3.4591066170616727</v>
      </c>
      <c r="X106" s="2">
        <v>2.8675395550024558</v>
      </c>
      <c r="Y106" s="2">
        <v>2.0671955766760499</v>
      </c>
      <c r="Z106" s="2">
        <v>0.89847658842300493</v>
      </c>
      <c r="AA106" s="2">
        <v>0.85135917726918597</v>
      </c>
      <c r="AD106" s="2">
        <v>0.98012113959437319</v>
      </c>
      <c r="AF106" s="2">
        <v>2.9947471103790471</v>
      </c>
      <c r="AG106" s="12">
        <v>1827</v>
      </c>
    </row>
    <row r="107" spans="1:33" x14ac:dyDescent="0.2">
      <c r="A107" s="12">
        <v>1828</v>
      </c>
      <c r="B107" s="2">
        <v>17.332719665271966</v>
      </c>
      <c r="C107" s="2">
        <v>9.2255999999999982</v>
      </c>
      <c r="D107" s="2">
        <v>4.0999999999999996</v>
      </c>
      <c r="E107" s="2">
        <v>3.4403669724770642</v>
      </c>
      <c r="I107" s="2">
        <v>3.9652499999999997</v>
      </c>
      <c r="K107" s="12">
        <v>1828</v>
      </c>
      <c r="L107" s="8">
        <v>338.06275432182434</v>
      </c>
      <c r="M107" s="8">
        <v>253.81618023600311</v>
      </c>
      <c r="N107" s="8">
        <v>161.44594033863598</v>
      </c>
      <c r="O107" s="8">
        <v>320.69064519359131</v>
      </c>
      <c r="P107" s="8">
        <v>243.04194498578292</v>
      </c>
      <c r="Q107" s="8">
        <v>285.80971904117513</v>
      </c>
      <c r="R107" s="8">
        <v>283.64701782428835</v>
      </c>
      <c r="V107" s="12">
        <v>1828</v>
      </c>
      <c r="W107" s="2">
        <v>4.0691044909888072</v>
      </c>
      <c r="X107" s="2">
        <v>2.8847273468132384</v>
      </c>
      <c r="Y107" s="2">
        <v>2.0155156872591484</v>
      </c>
      <c r="Z107" s="2">
        <v>0.85142800985295641</v>
      </c>
      <c r="AD107" s="2">
        <v>1.1361265804986678</v>
      </c>
      <c r="AF107" s="2">
        <v>3.4934010842951944</v>
      </c>
      <c r="AG107" s="12">
        <v>1828</v>
      </c>
    </row>
    <row r="108" spans="1:33" x14ac:dyDescent="0.2">
      <c r="A108" s="12">
        <v>1829</v>
      </c>
      <c r="B108" s="2">
        <v>17.41432655120229</v>
      </c>
      <c r="C108" s="2">
        <v>9.2255999999999982</v>
      </c>
      <c r="D108" s="2">
        <v>4.0999999999999996</v>
      </c>
      <c r="E108" s="2">
        <v>3.4403669724770642</v>
      </c>
      <c r="F108" s="2">
        <v>2.7383182491915194</v>
      </c>
      <c r="I108" s="2">
        <v>3.0166999999999997</v>
      </c>
      <c r="K108" s="12">
        <v>1829</v>
      </c>
      <c r="L108" s="8">
        <v>335.73055032268826</v>
      </c>
      <c r="M108" s="8">
        <v>267.07548929553712</v>
      </c>
      <c r="N108" s="8">
        <v>161.44594033863598</v>
      </c>
      <c r="O108" s="8">
        <v>320.85087766804025</v>
      </c>
      <c r="P108" s="8">
        <v>243.25826218003979</v>
      </c>
      <c r="Q108" s="8">
        <v>306.51024876919445</v>
      </c>
      <c r="R108" s="8">
        <v>304.12938032428838</v>
      </c>
      <c r="V108" s="12">
        <v>1829</v>
      </c>
      <c r="W108" s="2">
        <v>4.116662625719286</v>
      </c>
      <c r="X108" s="2">
        <v>2.7415113162266183</v>
      </c>
      <c r="Y108" s="2">
        <v>2.0155156872591484</v>
      </c>
      <c r="Z108" s="2">
        <v>0.85100280790922034</v>
      </c>
      <c r="AA108" s="2">
        <v>0.89339964540683359</v>
      </c>
      <c r="AD108" s="2">
        <v>0.80885429686248433</v>
      </c>
      <c r="AF108" s="2">
        <v>3.5513712990869948</v>
      </c>
      <c r="AG108" s="12">
        <v>1829</v>
      </c>
    </row>
    <row r="109" spans="1:33" x14ac:dyDescent="0.2">
      <c r="A109" s="12">
        <v>1830</v>
      </c>
      <c r="B109" s="2">
        <v>17.478987341772154</v>
      </c>
      <c r="C109" s="2">
        <v>9.2255999999999982</v>
      </c>
      <c r="D109" s="2">
        <v>4.0999999999999996</v>
      </c>
      <c r="E109" s="2">
        <v>3.4403669724770642</v>
      </c>
      <c r="F109" s="2">
        <v>2.6941095612974877</v>
      </c>
      <c r="I109" s="2">
        <v>2.8300999999999998</v>
      </c>
      <c r="K109" s="12">
        <v>1830</v>
      </c>
      <c r="L109" s="8">
        <v>340.67752534846937</v>
      </c>
      <c r="M109" s="8">
        <v>279.68215719183411</v>
      </c>
      <c r="N109" s="8">
        <v>173.55438586403369</v>
      </c>
      <c r="O109" s="8">
        <v>322.54261416363948</v>
      </c>
      <c r="P109" s="8">
        <v>243.34290886755565</v>
      </c>
      <c r="Q109" s="8">
        <v>313.7926939716798</v>
      </c>
      <c r="R109" s="8">
        <v>318.2318884116599</v>
      </c>
      <c r="V109" s="12">
        <v>1830</v>
      </c>
      <c r="W109" s="2">
        <v>4.0719481456313131</v>
      </c>
      <c r="X109" s="2">
        <v>2.6179377459830815</v>
      </c>
      <c r="Y109" s="2">
        <v>1.8748983137294406</v>
      </c>
      <c r="Z109" s="2">
        <v>0.84653929690392082</v>
      </c>
      <c r="AA109" s="2">
        <v>0.87867043319914118</v>
      </c>
      <c r="AD109" s="2">
        <v>0.77070079229349919</v>
      </c>
      <c r="AF109" s="2">
        <v>3.4898787842818297</v>
      </c>
      <c r="AG109" s="12">
        <v>1830</v>
      </c>
    </row>
    <row r="110" spans="1:33" x14ac:dyDescent="0.2">
      <c r="A110" s="12">
        <v>1831</v>
      </c>
      <c r="B110" s="2">
        <v>17.478987341772154</v>
      </c>
      <c r="C110" s="2">
        <v>9.2255999999999982</v>
      </c>
      <c r="D110" s="2">
        <v>4.0999999999999996</v>
      </c>
      <c r="E110" s="2">
        <v>3.4403669724770642</v>
      </c>
      <c r="F110" s="2">
        <v>2.5503122344944771</v>
      </c>
      <c r="I110" s="2">
        <v>2.7989999999999995</v>
      </c>
      <c r="K110" s="12">
        <v>1831</v>
      </c>
      <c r="L110" s="8">
        <v>344.51319861237221</v>
      </c>
      <c r="M110" s="8">
        <v>290.42049677051892</v>
      </c>
      <c r="N110" s="8">
        <v>201.807425423295</v>
      </c>
      <c r="O110" s="8">
        <v>312.078588042315</v>
      </c>
      <c r="P110" s="8">
        <v>243.31726457216956</v>
      </c>
      <c r="Q110" s="8">
        <v>328.20932111090065</v>
      </c>
      <c r="R110" s="8">
        <v>325.58182884301624</v>
      </c>
      <c r="V110" s="12">
        <v>1831</v>
      </c>
      <c r="W110" s="2">
        <v>4.0266126905686175</v>
      </c>
      <c r="X110" s="2">
        <v>2.5211391218335035</v>
      </c>
      <c r="Y110" s="2">
        <v>1.6124125498073185</v>
      </c>
      <c r="Z110" s="2">
        <v>0.87492384379353072</v>
      </c>
      <c r="AA110" s="2">
        <v>0.83185931443164052</v>
      </c>
      <c r="AD110" s="2">
        <v>0.74017798863831097</v>
      </c>
      <c r="AF110" s="2">
        <v>3.4510238585459003</v>
      </c>
      <c r="AG110" s="12">
        <v>1831</v>
      </c>
    </row>
    <row r="111" spans="1:33" x14ac:dyDescent="0.2">
      <c r="A111" s="12">
        <v>1832</v>
      </c>
      <c r="B111" s="2">
        <v>17.478987341772154</v>
      </c>
      <c r="C111" s="2">
        <v>9.2255999999999982</v>
      </c>
      <c r="D111" s="2">
        <v>4.0999999999999996</v>
      </c>
      <c r="E111" s="2">
        <v>3.4090909090909092</v>
      </c>
      <c r="F111" s="2">
        <v>2.4650418473888558</v>
      </c>
      <c r="I111" s="2">
        <v>3.00115</v>
      </c>
      <c r="K111" s="12">
        <v>1832</v>
      </c>
      <c r="L111" s="8">
        <v>329.867900695652</v>
      </c>
      <c r="M111" s="8">
        <v>277.36879110995062</v>
      </c>
      <c r="N111" s="8">
        <v>189.69897989789726</v>
      </c>
      <c r="O111" s="8">
        <v>300.90228826053118</v>
      </c>
      <c r="P111" s="8">
        <v>243.17467345425285</v>
      </c>
      <c r="Q111" s="8">
        <v>345.10823223103569</v>
      </c>
      <c r="R111" s="8">
        <v>342.30051486174409</v>
      </c>
      <c r="V111" s="12">
        <v>1832</v>
      </c>
      <c r="W111" s="2">
        <v>4.2053840785219805</v>
      </c>
      <c r="X111" s="2">
        <v>2.6397723884524247</v>
      </c>
      <c r="Y111" s="2">
        <v>1.7153324997950201</v>
      </c>
      <c r="Z111" s="2">
        <v>0.89917152882702012</v>
      </c>
      <c r="AA111" s="2">
        <v>0.80451734170031786</v>
      </c>
      <c r="AD111" s="2">
        <v>0.82835497697552107</v>
      </c>
      <c r="AF111" s="2">
        <v>3.6042405626251033</v>
      </c>
      <c r="AG111" s="12">
        <v>1832</v>
      </c>
    </row>
    <row r="112" spans="1:33" x14ac:dyDescent="0.2">
      <c r="A112" s="12">
        <v>1833</v>
      </c>
      <c r="B112" s="2">
        <v>17.497444561774024</v>
      </c>
      <c r="C112" s="2">
        <v>9.2255999999999982</v>
      </c>
      <c r="D112" s="2">
        <v>4.0999999999999996</v>
      </c>
      <c r="E112" s="2">
        <v>3.3834586466165413</v>
      </c>
      <c r="I112" s="2">
        <v>2.8767499999999999</v>
      </c>
      <c r="K112" s="12">
        <v>1833</v>
      </c>
      <c r="L112" s="8">
        <v>319.39519080106351</v>
      </c>
      <c r="M112" s="8">
        <v>276.7974412401133</v>
      </c>
      <c r="N112" s="8">
        <v>177.59053437249958</v>
      </c>
      <c r="O112" s="8">
        <v>287.99182570531764</v>
      </c>
      <c r="P112" s="8">
        <v>244.6967013032793</v>
      </c>
      <c r="Q112" s="8">
        <v>292.4972544275426</v>
      </c>
      <c r="R112" s="8">
        <v>297.154616095542</v>
      </c>
      <c r="V112" s="12">
        <v>1833</v>
      </c>
      <c r="W112" s="2">
        <v>4.3478615718926719</v>
      </c>
      <c r="X112" s="2">
        <v>2.6452212596695333</v>
      </c>
      <c r="Y112" s="2">
        <v>1.832286988417408</v>
      </c>
      <c r="Z112" s="2">
        <v>0.93241696482021919</v>
      </c>
      <c r="AD112" s="2">
        <v>0.7376344216670454</v>
      </c>
      <c r="AF112" s="2">
        <v>3.7263514450746986</v>
      </c>
      <c r="AG112" s="12">
        <v>1833</v>
      </c>
    </row>
    <row r="113" spans="1:33" x14ac:dyDescent="0.2">
      <c r="A113" s="12">
        <v>1834</v>
      </c>
      <c r="B113" s="2">
        <v>17.278498435870699</v>
      </c>
      <c r="C113" s="2">
        <v>9.2255999999999982</v>
      </c>
      <c r="D113" s="2">
        <v>4.0999999999999996</v>
      </c>
      <c r="E113" s="2">
        <v>3.4039334341906202</v>
      </c>
      <c r="I113" s="2">
        <v>3.0322499999999999</v>
      </c>
      <c r="K113" s="12">
        <v>1834</v>
      </c>
      <c r="L113" s="8">
        <v>308.50462958489715</v>
      </c>
      <c r="M113" s="8">
        <v>283.65504830177855</v>
      </c>
      <c r="N113" s="8">
        <v>149.33749481323829</v>
      </c>
      <c r="O113" s="8">
        <v>273.49898106950423</v>
      </c>
      <c r="P113" s="8">
        <v>244.12796599441106</v>
      </c>
      <c r="V113" s="12">
        <v>1834</v>
      </c>
      <c r="W113" s="2">
        <v>4.4450204897003269</v>
      </c>
      <c r="X113" s="2">
        <v>2.581270739139125</v>
      </c>
      <c r="Y113" s="2">
        <v>2.1789358781179984</v>
      </c>
      <c r="Z113" s="2">
        <v>0.98776765493444996</v>
      </c>
      <c r="AD113" s="2">
        <v>0.65284885595818964</v>
      </c>
      <c r="AF113" s="2">
        <v>3.8096218684283234</v>
      </c>
      <c r="AG113" s="12">
        <v>1834</v>
      </c>
    </row>
    <row r="114" spans="1:33" x14ac:dyDescent="0.2">
      <c r="A114" s="12">
        <v>1835</v>
      </c>
      <c r="B114" s="2">
        <v>17.350869109947645</v>
      </c>
      <c r="C114" s="2">
        <v>9.2255999999999982</v>
      </c>
      <c r="D114" s="2">
        <v>4.0999999999999996</v>
      </c>
      <c r="E114" s="2">
        <v>3.3987915407854983</v>
      </c>
      <c r="F114" s="2">
        <v>2.8028225028471891</v>
      </c>
      <c r="I114" s="2">
        <v>2.9234</v>
      </c>
      <c r="K114" s="12">
        <v>1835</v>
      </c>
      <c r="L114" s="8">
        <v>293.18199536320242</v>
      </c>
      <c r="M114" s="8">
        <v>254.20721704321048</v>
      </c>
      <c r="N114" s="8">
        <v>153.37364332170418</v>
      </c>
      <c r="O114" s="8">
        <v>262.63062253355127</v>
      </c>
      <c r="P114" s="8">
        <v>243.55923068554279</v>
      </c>
      <c r="V114" s="12">
        <v>1835</v>
      </c>
      <c r="W114" s="2">
        <v>4.6969224773102631</v>
      </c>
      <c r="X114" s="2">
        <v>2.8802898859713228</v>
      </c>
      <c r="Y114" s="2">
        <v>2.121595460272788</v>
      </c>
      <c r="Z114" s="2">
        <v>1.0270902828376052</v>
      </c>
      <c r="AA114" s="2">
        <v>0.91331471921052321</v>
      </c>
      <c r="AD114" s="2">
        <v>0.78935361674944737</v>
      </c>
      <c r="AF114" s="2">
        <v>4.0255154335812851</v>
      </c>
      <c r="AG114" s="12">
        <v>1835</v>
      </c>
    </row>
    <row r="115" spans="1:33" x14ac:dyDescent="0.2">
      <c r="A115" s="12">
        <v>1836</v>
      </c>
      <c r="B115" s="2">
        <v>17.2605</v>
      </c>
      <c r="C115" s="2">
        <v>9.2255999999999982</v>
      </c>
      <c r="D115" s="2">
        <v>4.0999999999999996</v>
      </c>
      <c r="E115" s="2">
        <v>3.373313343328336</v>
      </c>
      <c r="F115" s="2">
        <v>2.3007865462929686</v>
      </c>
      <c r="I115" s="2">
        <v>3.11</v>
      </c>
      <c r="K115" s="12">
        <v>1836</v>
      </c>
      <c r="L115" s="8">
        <v>313.34835334316091</v>
      </c>
      <c r="M115" s="8">
        <v>255.09450264655601</v>
      </c>
      <c r="N115" s="8">
        <v>149.33749481323829</v>
      </c>
      <c r="O115" s="8">
        <v>314.90648191033807</v>
      </c>
      <c r="P115" s="8">
        <v>242.32133639015663</v>
      </c>
      <c r="V115" s="12">
        <v>1836</v>
      </c>
      <c r="W115" s="2">
        <v>4.3717509211887835</v>
      </c>
      <c r="X115" s="2">
        <v>2.8702714821140476</v>
      </c>
      <c r="Y115" s="2">
        <v>2.1789358781179984</v>
      </c>
      <c r="Z115" s="2">
        <v>0.85016757861707726</v>
      </c>
      <c r="AA115" s="2">
        <v>0.75355356473704971</v>
      </c>
      <c r="AD115" s="2">
        <v>0.69354592749844035</v>
      </c>
      <c r="AF115" s="2">
        <v>3.7468259035641194</v>
      </c>
      <c r="AG115" s="12">
        <v>1836</v>
      </c>
    </row>
    <row r="116" spans="1:33" x14ac:dyDescent="0.2">
      <c r="A116" s="12">
        <v>1837</v>
      </c>
      <c r="B116" s="2">
        <v>17.387282266526761</v>
      </c>
      <c r="C116" s="2">
        <v>9.2255999999999982</v>
      </c>
      <c r="D116" s="2">
        <v>4.0999999999999996</v>
      </c>
      <c r="E116" s="2">
        <v>3.3682634730538923</v>
      </c>
      <c r="F116" s="2">
        <v>2.4060711462450595</v>
      </c>
      <c r="I116" s="2">
        <v>3.0166999999999997</v>
      </c>
      <c r="K116" s="12">
        <v>1837</v>
      </c>
      <c r="L116" s="8">
        <v>334.38084489454343</v>
      </c>
      <c r="M116" s="8">
        <v>260.20036085277661</v>
      </c>
      <c r="N116" s="8">
        <v>153.37364332170418</v>
      </c>
      <c r="O116" s="8">
        <v>378.50226136494342</v>
      </c>
      <c r="P116" s="8">
        <v>236.47983683161263</v>
      </c>
      <c r="V116" s="12">
        <v>1837</v>
      </c>
      <c r="W116" s="2">
        <v>4.1268603094209473</v>
      </c>
      <c r="X116" s="2">
        <v>2.8139487347012371</v>
      </c>
      <c r="Y116" s="2">
        <v>2.121595460272788</v>
      </c>
      <c r="Z116" s="2">
        <v>0.70626393854929603</v>
      </c>
      <c r="AA116" s="2">
        <v>0.807502364845337</v>
      </c>
      <c r="AD116" s="2">
        <v>0.46716846705579546</v>
      </c>
      <c r="AE116" s="2">
        <v>0.87218333680820581</v>
      </c>
      <c r="AF116" s="2">
        <v>3.5369414649827267</v>
      </c>
      <c r="AG116" s="12">
        <v>1837</v>
      </c>
    </row>
    <row r="117" spans="1:33" x14ac:dyDescent="0.2">
      <c r="A117" s="12">
        <v>1838</v>
      </c>
      <c r="B117" s="2">
        <v>17.405546218487398</v>
      </c>
      <c r="C117" s="2">
        <v>9.2255999999999982</v>
      </c>
      <c r="D117" s="2">
        <v>4.0999999999999996</v>
      </c>
      <c r="E117" s="2">
        <v>3.3682634730538923</v>
      </c>
      <c r="F117" s="2">
        <v>2.1852373904450935</v>
      </c>
      <c r="I117" s="2">
        <v>2.9544999999999999</v>
      </c>
      <c r="K117" s="12">
        <v>1838</v>
      </c>
      <c r="L117" s="8">
        <v>343.06566416442104</v>
      </c>
      <c r="M117" s="8">
        <v>276.14549751400915</v>
      </c>
      <c r="N117" s="8">
        <v>177.59053437249958</v>
      </c>
      <c r="O117" s="8">
        <v>332.78620106855215</v>
      </c>
      <c r="P117" s="8">
        <v>230.6383372730686</v>
      </c>
      <c r="V117" s="12">
        <v>1838</v>
      </c>
      <c r="W117" s="2">
        <v>4.0266126905686175</v>
      </c>
      <c r="X117" s="2">
        <v>2.6514662841943721</v>
      </c>
      <c r="Y117" s="2">
        <v>1.832286988417408</v>
      </c>
      <c r="Z117" s="2">
        <v>0.80328600465724542</v>
      </c>
      <c r="AA117" s="2">
        <v>0.75196318606336565</v>
      </c>
      <c r="AD117" s="2">
        <v>0.55364974407882828</v>
      </c>
      <c r="AF117" s="2">
        <v>3.4510238585458999</v>
      </c>
      <c r="AG117" s="12">
        <v>1838</v>
      </c>
    </row>
    <row r="118" spans="1:33" x14ac:dyDescent="0.2">
      <c r="A118" s="12">
        <v>1839</v>
      </c>
      <c r="B118" s="2">
        <v>17.15329192546584</v>
      </c>
      <c r="C118" s="2">
        <v>9.2255999999999982</v>
      </c>
      <c r="D118" s="2">
        <v>4.0999999999999996</v>
      </c>
      <c r="E118" s="2">
        <v>3.373313343328336</v>
      </c>
      <c r="I118" s="2">
        <v>2.9700500000000001</v>
      </c>
      <c r="K118" s="12">
        <v>1839</v>
      </c>
      <c r="L118" s="8">
        <v>362.73210516005798</v>
      </c>
      <c r="M118" s="8">
        <v>284.35683343927406</v>
      </c>
      <c r="N118" s="8">
        <v>185.66283138943137</v>
      </c>
      <c r="O118" s="8">
        <v>344.7538985933794</v>
      </c>
      <c r="P118" s="8">
        <v>225.13548245136664</v>
      </c>
      <c r="V118" s="12">
        <v>1839</v>
      </c>
      <c r="W118" s="2">
        <v>3.7531069229073521</v>
      </c>
      <c r="X118" s="2">
        <v>2.5749002312857705</v>
      </c>
      <c r="Y118" s="2">
        <v>1.7526223367470857</v>
      </c>
      <c r="Z118" s="2">
        <v>0.77656346254201836</v>
      </c>
      <c r="AD118" s="2">
        <v>0.57060685722059945</v>
      </c>
      <c r="AF118" s="2">
        <v>3.2166146907956117</v>
      </c>
      <c r="AG118" s="12">
        <v>1839</v>
      </c>
    </row>
    <row r="119" spans="1:33" x14ac:dyDescent="0.2">
      <c r="A119" s="12">
        <v>1840</v>
      </c>
      <c r="B119" s="2">
        <v>17.15329192546584</v>
      </c>
      <c r="C119" s="2">
        <v>9.2255999999999982</v>
      </c>
      <c r="D119" s="2">
        <v>4.0999999999999996</v>
      </c>
      <c r="E119" s="2">
        <v>3.323485967503693</v>
      </c>
      <c r="I119" s="2">
        <v>3.0789</v>
      </c>
      <c r="K119" s="12">
        <v>1840</v>
      </c>
      <c r="L119" s="8">
        <v>359.31010416798199</v>
      </c>
      <c r="M119" s="8">
        <v>302.94939352840231</v>
      </c>
      <c r="N119" s="8">
        <v>181.62668288096546</v>
      </c>
      <c r="O119" s="8">
        <v>341.83275585654684</v>
      </c>
      <c r="P119" s="8">
        <v>219.28662105071737</v>
      </c>
      <c r="V119" s="12">
        <v>1840</v>
      </c>
      <c r="W119" s="2">
        <v>3.788850798363613</v>
      </c>
      <c r="X119" s="2">
        <v>2.4168738800324787</v>
      </c>
      <c r="Y119" s="2">
        <v>1.7915694997859102</v>
      </c>
      <c r="Z119" s="2">
        <v>0.77163093080041467</v>
      </c>
      <c r="AD119" s="2">
        <v>0.72322087549654013</v>
      </c>
      <c r="AF119" s="2">
        <v>3.2472491164222363</v>
      </c>
      <c r="AG119" s="12">
        <v>1840</v>
      </c>
    </row>
    <row r="120" spans="1:33" x14ac:dyDescent="0.2">
      <c r="A120" s="12">
        <v>1841</v>
      </c>
      <c r="B120" s="2">
        <v>17.242539021852238</v>
      </c>
      <c r="C120" s="2">
        <v>9.2255999999999982</v>
      </c>
      <c r="D120" s="2">
        <v>5.4364288657648281</v>
      </c>
      <c r="E120" s="2">
        <v>3.2991202346041053</v>
      </c>
      <c r="F120" s="2">
        <v>2.6455344634873321</v>
      </c>
      <c r="I120" s="2">
        <v>3.4520999999999993</v>
      </c>
      <c r="K120" s="12">
        <v>1841</v>
      </c>
      <c r="L120" s="8">
        <v>351.54810857742291</v>
      </c>
      <c r="M120" s="8">
        <v>303.78759094571313</v>
      </c>
      <c r="N120" s="8">
        <v>173.55438586403369</v>
      </c>
      <c r="O120" s="8">
        <v>327.73611930358879</v>
      </c>
      <c r="P120" s="8">
        <v>212.66392357786174</v>
      </c>
      <c r="V120" s="12">
        <v>1841</v>
      </c>
      <c r="W120" s="2">
        <v>3.8926549298256288</v>
      </c>
      <c r="X120" s="2">
        <v>2.4102053474637106</v>
      </c>
      <c r="Y120" s="2">
        <v>2.4860369056420812</v>
      </c>
      <c r="Z120" s="2">
        <v>0.79891999640036904</v>
      </c>
      <c r="AA120" s="2">
        <v>0.98729981618556895</v>
      </c>
      <c r="AD120" s="2">
        <v>0.94366334633956483</v>
      </c>
      <c r="AF120" s="2">
        <v>3.3362148456392839</v>
      </c>
      <c r="AG120" s="12">
        <v>1841</v>
      </c>
    </row>
    <row r="121" spans="1:33" x14ac:dyDescent="0.2">
      <c r="A121" s="12">
        <v>1842</v>
      </c>
      <c r="B121" s="2">
        <v>17.423848580441643</v>
      </c>
      <c r="C121" s="2">
        <v>9.2255999999999982</v>
      </c>
      <c r="D121" s="2">
        <v>5.4935942586750786</v>
      </c>
      <c r="E121" s="2">
        <v>3.2846715328467155</v>
      </c>
      <c r="F121" s="2">
        <v>2.5922724717186862</v>
      </c>
      <c r="I121" s="2">
        <v>3.3588</v>
      </c>
      <c r="K121" s="12">
        <v>1842</v>
      </c>
      <c r="L121" s="8">
        <v>341.34082072504896</v>
      </c>
      <c r="M121" s="8">
        <v>319.50127136749228</v>
      </c>
      <c r="N121" s="8">
        <v>189.69897989789726</v>
      </c>
      <c r="O121" s="8">
        <v>323.36232007992095</v>
      </c>
      <c r="P121" s="8">
        <v>210.65548980879134</v>
      </c>
      <c r="V121" s="12">
        <v>1842</v>
      </c>
      <c r="W121" s="2">
        <v>4.0512152120995868</v>
      </c>
      <c r="X121" s="2">
        <v>2.2916668627221397</v>
      </c>
      <c r="Y121" s="2">
        <v>2.2983757981933399</v>
      </c>
      <c r="Z121" s="2">
        <v>0.80617994337795995</v>
      </c>
      <c r="AA121" s="2">
        <v>0.97664632733097623</v>
      </c>
      <c r="AD121" s="2">
        <v>0.78850576109235881</v>
      </c>
      <c r="AF121" s="2">
        <v>3.4721095440359977</v>
      </c>
      <c r="AG121" s="12">
        <v>1842</v>
      </c>
    </row>
    <row r="122" spans="1:33" x14ac:dyDescent="0.2">
      <c r="A122" s="12">
        <v>1843</v>
      </c>
      <c r="B122" s="2">
        <v>17.497444561774024</v>
      </c>
      <c r="C122" s="2">
        <v>9.2255999999999982</v>
      </c>
      <c r="D122" s="2">
        <v>5.516798458289335</v>
      </c>
      <c r="E122" s="2">
        <v>3.2656023222060959</v>
      </c>
      <c r="I122" s="2">
        <v>2.7989999999999995</v>
      </c>
      <c r="K122" s="12">
        <v>1843</v>
      </c>
      <c r="L122" s="8">
        <v>312.06480937284249</v>
      </c>
      <c r="M122" s="8">
        <v>297.68912876360895</v>
      </c>
      <c r="N122" s="8">
        <v>197.77127691482906</v>
      </c>
      <c r="O122" s="8">
        <v>324.32282182636902</v>
      </c>
      <c r="P122" s="8">
        <v>209.19919419761572</v>
      </c>
      <c r="V122" s="12">
        <v>1843</v>
      </c>
      <c r="W122" s="2">
        <v>4.4499925484136389</v>
      </c>
      <c r="X122" s="2">
        <v>2.4595808359931715</v>
      </c>
      <c r="Y122" s="2">
        <v>2.2138763237688881</v>
      </c>
      <c r="Z122" s="2">
        <v>0.79912596349888476</v>
      </c>
      <c r="AD122" s="2">
        <v>0.92567834991764752</v>
      </c>
      <c r="AF122" s="2">
        <v>3.8138831904288013</v>
      </c>
      <c r="AG122" s="12">
        <v>1843</v>
      </c>
    </row>
    <row r="123" spans="1:33" x14ac:dyDescent="0.2">
      <c r="A123" s="12">
        <v>1844</v>
      </c>
      <c r="B123" s="2">
        <v>17.405546218487398</v>
      </c>
      <c r="C123" s="2">
        <v>9.2255999999999982</v>
      </c>
      <c r="D123" s="2">
        <v>5.4878236764705886</v>
      </c>
      <c r="E123" s="2">
        <v>3.2514450867052025</v>
      </c>
      <c r="I123" s="2">
        <v>3.59205</v>
      </c>
      <c r="K123" s="12">
        <v>1844</v>
      </c>
      <c r="L123" s="8">
        <v>321.53725204074283</v>
      </c>
      <c r="M123" s="8">
        <v>283.1603381023391</v>
      </c>
      <c r="N123" s="8">
        <v>177.59053437249958</v>
      </c>
      <c r="O123" s="8">
        <v>318.98894103629914</v>
      </c>
      <c r="P123" s="8">
        <v>202.57649672476012</v>
      </c>
      <c r="V123" s="12">
        <v>1844</v>
      </c>
      <c r="W123" s="2">
        <v>4.2962131082956745</v>
      </c>
      <c r="X123" s="2">
        <v>2.5857804842917287</v>
      </c>
      <c r="Y123" s="2">
        <v>2.4525043700307423</v>
      </c>
      <c r="Z123" s="2">
        <v>0.80896596765776574</v>
      </c>
      <c r="AD123" s="2">
        <v>0.85394681726720278</v>
      </c>
      <c r="AF123" s="2">
        <v>3.6820859311483254</v>
      </c>
      <c r="AG123" s="12">
        <v>1844</v>
      </c>
    </row>
    <row r="124" spans="1:33" x14ac:dyDescent="0.2">
      <c r="A124" s="12">
        <v>1845</v>
      </c>
      <c r="B124" s="2">
        <v>17.478987341772154</v>
      </c>
      <c r="C124" s="2">
        <v>9.0719999999999992</v>
      </c>
      <c r="D124" s="2">
        <v>5.510979050632911</v>
      </c>
      <c r="E124" s="2">
        <v>3.2188841201716736</v>
      </c>
      <c r="F124" s="2">
        <v>1.7592183794466401</v>
      </c>
      <c r="I124" s="2">
        <v>3.6076000000000001</v>
      </c>
      <c r="K124" s="12">
        <v>1845</v>
      </c>
      <c r="L124" s="8">
        <v>318.70957847338889</v>
      </c>
      <c r="M124" s="8">
        <v>286.27580687981003</v>
      </c>
      <c r="N124" s="8">
        <v>197.77127691482906</v>
      </c>
      <c r="O124" s="8">
        <v>303.49606023509915</v>
      </c>
      <c r="P124" s="8">
        <v>195.68141109400972</v>
      </c>
      <c r="V124" s="12">
        <v>1845</v>
      </c>
      <c r="W124" s="2">
        <v>4.3526185320369732</v>
      </c>
      <c r="X124" s="2">
        <v>2.5150570977249385</v>
      </c>
      <c r="Y124" s="2">
        <v>2.2115410111910729</v>
      </c>
      <c r="Z124" s="2">
        <v>0.84174731450063778</v>
      </c>
      <c r="AA124" s="2">
        <v>0.71350929822461306</v>
      </c>
      <c r="AD124" s="2">
        <v>0.7822152846167576</v>
      </c>
      <c r="AF124" s="2">
        <v>3.7304284160211694</v>
      </c>
      <c r="AG124" s="12">
        <v>1845</v>
      </c>
    </row>
    <row r="125" spans="1:33" x14ac:dyDescent="0.2">
      <c r="A125" s="12">
        <v>1846</v>
      </c>
      <c r="B125" s="2">
        <v>17.460569020021076</v>
      </c>
      <c r="C125" s="2">
        <v>9.0719999999999992</v>
      </c>
      <c r="D125" s="2">
        <v>5.5051719072708112</v>
      </c>
      <c r="E125" s="2">
        <v>3.2188841201716736</v>
      </c>
      <c r="F125" s="2">
        <v>1.7819472990777341</v>
      </c>
      <c r="I125" s="2">
        <v>3.2966000000000002</v>
      </c>
      <c r="K125" s="12">
        <v>1846</v>
      </c>
      <c r="L125" s="8">
        <v>361.21834750307858</v>
      </c>
      <c r="M125" s="8">
        <v>305.01779118240574</v>
      </c>
      <c r="N125" s="8">
        <v>242.16891050795391</v>
      </c>
      <c r="O125" s="8">
        <v>321.29377720024138</v>
      </c>
      <c r="P125" s="8">
        <v>190.30455023925094</v>
      </c>
      <c r="V125" s="12">
        <v>1846</v>
      </c>
      <c r="W125" s="2">
        <v>3.8363484457876504</v>
      </c>
      <c r="X125" s="2">
        <v>2.3605180445668754</v>
      </c>
      <c r="Y125" s="2">
        <v>1.8041886731971852</v>
      </c>
      <c r="Z125" s="2">
        <v>0.79511964374337285</v>
      </c>
      <c r="AA125" s="2">
        <v>0.74314770003078956</v>
      </c>
      <c r="AD125" s="2">
        <v>0.81388823736745053</v>
      </c>
      <c r="AF125" s="2">
        <v>3.2879571574188504</v>
      </c>
      <c r="AG125" s="12">
        <v>1846</v>
      </c>
    </row>
    <row r="126" spans="1:33" x14ac:dyDescent="0.2">
      <c r="A126" s="12">
        <v>1847</v>
      </c>
      <c r="B126" s="2">
        <v>17.350869109947645</v>
      </c>
      <c r="C126" s="2">
        <v>9.0719999999999992</v>
      </c>
      <c r="D126" s="2">
        <v>5.8670036020942415</v>
      </c>
      <c r="E126" s="2">
        <v>3.1779661016949152</v>
      </c>
      <c r="F126" s="2">
        <v>1.6122792896137441</v>
      </c>
      <c r="I126" s="2">
        <v>3.1566500000000004</v>
      </c>
      <c r="K126" s="12">
        <v>1847</v>
      </c>
      <c r="L126" s="8">
        <v>401.5243383958852</v>
      </c>
      <c r="M126" s="8">
        <v>318.22662769770739</v>
      </c>
      <c r="N126" s="8">
        <v>286.56654410107882</v>
      </c>
      <c r="O126" s="8">
        <v>361.68514997507589</v>
      </c>
      <c r="P126" s="8">
        <v>185.37753039797428</v>
      </c>
      <c r="V126" s="12">
        <v>1847</v>
      </c>
      <c r="W126" s="2">
        <v>3.4295632226567188</v>
      </c>
      <c r="X126" s="2">
        <v>2.2625385097690462</v>
      </c>
      <c r="Y126" s="2">
        <v>1.6248763719995709</v>
      </c>
      <c r="Z126" s="2">
        <v>0.69734555565228362</v>
      </c>
      <c r="AA126" s="2">
        <v>0.69025989020440015</v>
      </c>
      <c r="AD126" s="2">
        <v>0.84051522083523311</v>
      </c>
      <c r="AF126" s="2">
        <v>3.0311740809275465</v>
      </c>
      <c r="AG126" s="12">
        <v>1847</v>
      </c>
    </row>
    <row r="127" spans="1:33" x14ac:dyDescent="0.2">
      <c r="A127" s="12">
        <v>1848</v>
      </c>
      <c r="B127" s="2">
        <v>17.405546218487398</v>
      </c>
      <c r="C127" s="2">
        <v>9.0719999999999992</v>
      </c>
      <c r="D127" s="2">
        <v>5.8854920588235302</v>
      </c>
      <c r="E127" s="2">
        <v>3.1914893617021276</v>
      </c>
      <c r="F127" s="2">
        <v>1.2378227172662228</v>
      </c>
      <c r="I127" s="2">
        <v>2.8145500000000001</v>
      </c>
      <c r="K127" s="12">
        <v>1848</v>
      </c>
      <c r="L127" s="8">
        <v>337.8571773603054</v>
      </c>
      <c r="M127" s="8">
        <v>284.76275546644229</v>
      </c>
      <c r="N127" s="8">
        <v>189.69897989789726</v>
      </c>
      <c r="O127" s="8">
        <v>338.21134122216318</v>
      </c>
      <c r="P127" s="8">
        <v>181.46322217479445</v>
      </c>
      <c r="V127" s="12">
        <v>1848</v>
      </c>
      <c r="W127" s="2">
        <v>4.0886879119031798</v>
      </c>
      <c r="X127" s="2">
        <v>2.5284205401813789</v>
      </c>
      <c r="Y127" s="2">
        <v>2.4623355623867087</v>
      </c>
      <c r="Z127" s="2">
        <v>0.74891872510541757</v>
      </c>
      <c r="AA127" s="2">
        <v>0.54137635724941757</v>
      </c>
      <c r="AD127" s="2">
        <v>0.91079932286806586</v>
      </c>
      <c r="AF127" s="2">
        <v>3.613732717241473</v>
      </c>
      <c r="AG127" s="12">
        <v>1848</v>
      </c>
    </row>
    <row r="128" spans="1:33" x14ac:dyDescent="0.2">
      <c r="A128" s="12">
        <v>1849</v>
      </c>
      <c r="B128" s="2">
        <v>17.332719665271966</v>
      </c>
      <c r="C128" s="2">
        <v>9.0719999999999992</v>
      </c>
      <c r="D128" s="2">
        <v>5.8608665690376585</v>
      </c>
      <c r="E128" s="2">
        <v>3.1645569620253164</v>
      </c>
      <c r="F128" s="2">
        <v>1.4582514773216453</v>
      </c>
      <c r="I128" s="2">
        <v>2.9855999999999998</v>
      </c>
      <c r="K128" s="12">
        <v>1849</v>
      </c>
      <c r="L128" s="8">
        <v>323.99548346963087</v>
      </c>
      <c r="M128" s="8">
        <v>278.16672389845326</v>
      </c>
      <c r="N128" s="8">
        <v>165.48208884710186</v>
      </c>
      <c r="O128" s="8">
        <v>328.31836679831434</v>
      </c>
      <c r="P128" s="8">
        <v>175.6429654914125</v>
      </c>
      <c r="V128" s="12">
        <v>1849</v>
      </c>
      <c r="W128" s="2">
        <v>4.2457773087319044</v>
      </c>
      <c r="X128" s="2">
        <v>2.588375740668539</v>
      </c>
      <c r="Y128" s="2">
        <v>2.8108669865147182</v>
      </c>
      <c r="Z128" s="2">
        <v>0.76497491412272445</v>
      </c>
      <c r="AA128" s="2">
        <v>0.65891761681474836</v>
      </c>
      <c r="AD128" s="2">
        <v>0.83002245621513127</v>
      </c>
      <c r="AF128" s="2">
        <v>3.7525741023222561</v>
      </c>
      <c r="AG128" s="12">
        <v>1849</v>
      </c>
    </row>
    <row r="129" spans="1:33" x14ac:dyDescent="0.2">
      <c r="A129" s="12">
        <v>1850</v>
      </c>
      <c r="B129" s="2">
        <v>17.242539021852238</v>
      </c>
      <c r="C129" s="2">
        <v>9.0719999999999992</v>
      </c>
      <c r="D129" s="2">
        <v>6.055083877019598</v>
      </c>
      <c r="E129" s="2">
        <v>3.1690140845070425</v>
      </c>
      <c r="F129" s="2">
        <v>1.7552773098959273</v>
      </c>
      <c r="I129" s="2">
        <v>3.00115</v>
      </c>
      <c r="K129" s="12">
        <v>1850</v>
      </c>
      <c r="L129" s="8">
        <v>303.39083342983076</v>
      </c>
      <c r="M129" s="8">
        <v>265.71225426901503</v>
      </c>
      <c r="N129" s="8">
        <v>161.44594033863598</v>
      </c>
      <c r="O129" s="8">
        <v>290.0682720699831</v>
      </c>
      <c r="P129" s="8">
        <v>172.41381417471442</v>
      </c>
      <c r="V129" s="12">
        <v>1850</v>
      </c>
      <c r="W129" s="2">
        <v>4.5105366647185852</v>
      </c>
      <c r="X129" s="2">
        <v>2.709698135604429</v>
      </c>
      <c r="Y129" s="2">
        <v>2.9766137906836447</v>
      </c>
      <c r="Z129" s="2">
        <v>0.86706847505636742</v>
      </c>
      <c r="AA129" s="2">
        <v>0.80798469469764589</v>
      </c>
      <c r="AD129" s="2">
        <v>0.63526456191939396</v>
      </c>
      <c r="AF129" s="2">
        <v>3.9865781563219413</v>
      </c>
      <c r="AG129" s="12">
        <v>1850</v>
      </c>
    </row>
    <row r="130" spans="1:33" x14ac:dyDescent="0.2">
      <c r="A130" s="12">
        <v>1851</v>
      </c>
      <c r="B130" s="2">
        <v>16.977540983606559</v>
      </c>
      <c r="C130" s="2">
        <v>9.0719999999999992</v>
      </c>
      <c r="D130" s="2">
        <v>5.9620241862867145</v>
      </c>
      <c r="E130" s="2">
        <v>3.2051282051282053</v>
      </c>
      <c r="I130" s="2">
        <v>3.3743499999999997</v>
      </c>
      <c r="K130" s="12">
        <v>1851</v>
      </c>
      <c r="L130" s="8">
        <v>285.51900039807384</v>
      </c>
      <c r="M130" s="8">
        <v>271.32339943132177</v>
      </c>
      <c r="N130" s="8">
        <v>189.69897989789726</v>
      </c>
      <c r="O130" s="8">
        <v>300.52472660008812</v>
      </c>
      <c r="P130" s="8">
        <v>176.2862328132145</v>
      </c>
      <c r="V130" s="12">
        <v>1851</v>
      </c>
      <c r="W130" s="2">
        <v>4.7192091794564579</v>
      </c>
      <c r="X130" s="2">
        <v>2.6536598078495204</v>
      </c>
      <c r="Y130" s="2">
        <v>2.4943545978784294</v>
      </c>
      <c r="Z130" s="2">
        <v>0.84643702118313402</v>
      </c>
      <c r="AD130" s="2">
        <v>0.71994414952206254</v>
      </c>
      <c r="AF130" s="2">
        <v>4.1710105977176193</v>
      </c>
      <c r="AG130" s="12">
        <v>1851</v>
      </c>
    </row>
    <row r="131" spans="1:33" x14ac:dyDescent="0.2">
      <c r="A131" s="12">
        <v>1852</v>
      </c>
      <c r="B131" s="2">
        <v>17.117851239669424</v>
      </c>
      <c r="C131" s="2">
        <v>9.0719999999999992</v>
      </c>
      <c r="D131" s="2">
        <v>6.0112971134461093</v>
      </c>
      <c r="E131" s="2">
        <v>3.1824611032531824</v>
      </c>
      <c r="F131" s="2">
        <v>1.7192154808959157</v>
      </c>
      <c r="I131" s="2">
        <v>3.00115</v>
      </c>
      <c r="K131" s="12">
        <v>1852</v>
      </c>
      <c r="L131" s="8">
        <v>292.65956459731785</v>
      </c>
      <c r="M131" s="8">
        <v>279.30452398296444</v>
      </c>
      <c r="N131" s="8">
        <v>221.98816796562448</v>
      </c>
      <c r="O131" s="8">
        <v>318.6614519187907</v>
      </c>
      <c r="P131" s="8">
        <v>178.81878138733828</v>
      </c>
      <c r="V131" s="12">
        <v>1852</v>
      </c>
      <c r="W131" s="2">
        <v>4.6421159139810904</v>
      </c>
      <c r="X131" s="2">
        <v>2.5778314999434624</v>
      </c>
      <c r="Y131" s="2">
        <v>2.1491554116055469</v>
      </c>
      <c r="Z131" s="2">
        <v>0.79261635354732107</v>
      </c>
      <c r="AA131" s="2">
        <v>0.76303882639387466</v>
      </c>
      <c r="AD131" s="2">
        <v>0.63619448207623319</v>
      </c>
      <c r="AF131" s="2">
        <v>4.1028727349777752</v>
      </c>
      <c r="AG131" s="12">
        <v>1852</v>
      </c>
    </row>
    <row r="132" spans="1:33" x14ac:dyDescent="0.2">
      <c r="A132" s="12">
        <v>1853</v>
      </c>
      <c r="B132" s="2">
        <v>19.646097560975612</v>
      </c>
      <c r="C132" s="2">
        <v>9.0719999999999992</v>
      </c>
      <c r="D132" s="2">
        <v>7.1921583789747432</v>
      </c>
      <c r="E132" s="2">
        <v>3.1779661016949152</v>
      </c>
      <c r="F132" s="2">
        <v>1.5730117053689059</v>
      </c>
      <c r="I132" s="2">
        <v>2.9078500000000003</v>
      </c>
      <c r="K132" s="12">
        <v>1853</v>
      </c>
      <c r="L132" s="8">
        <v>334.93252027138192</v>
      </c>
      <c r="M132" s="8">
        <v>294.49072915366384</v>
      </c>
      <c r="N132" s="8">
        <v>246.20505901641985</v>
      </c>
      <c r="O132" s="8">
        <v>361.19138000268555</v>
      </c>
      <c r="P132" s="8">
        <v>182.27712743906119</v>
      </c>
      <c r="V132" s="12">
        <v>1853</v>
      </c>
      <c r="W132" s="2">
        <v>4.6553081524527844</v>
      </c>
      <c r="X132" s="2">
        <v>2.4448986970462738</v>
      </c>
      <c r="Y132" s="2">
        <v>2.3184179189245779</v>
      </c>
      <c r="Z132" s="2">
        <v>0.69829886825835508</v>
      </c>
      <c r="AA132" s="2">
        <v>0.6849032601774967</v>
      </c>
      <c r="AD132" s="2">
        <v>0.64988249566639533</v>
      </c>
      <c r="AF132" s="2">
        <v>3.6336131349132974</v>
      </c>
      <c r="AG132" s="12">
        <v>1853</v>
      </c>
    </row>
    <row r="133" spans="1:33" x14ac:dyDescent="0.2">
      <c r="A133" s="12">
        <v>1854</v>
      </c>
      <c r="B133" s="2">
        <v>19.646097560975612</v>
      </c>
      <c r="C133" s="2">
        <v>9.0719999999999992</v>
      </c>
      <c r="D133" s="2">
        <v>7.1921583789747432</v>
      </c>
      <c r="E133" s="2">
        <v>3.1779661016949152</v>
      </c>
      <c r="F133" s="2">
        <v>1.232840953204404</v>
      </c>
      <c r="I133" s="2">
        <v>3.1410999999999998</v>
      </c>
      <c r="K133" s="12">
        <v>1854</v>
      </c>
      <c r="L133" s="8">
        <v>363.82338962277493</v>
      </c>
      <c r="M133" s="8">
        <v>332.44205195155229</v>
      </c>
      <c r="N133" s="8">
        <v>294.6388411180107</v>
      </c>
      <c r="O133" s="8">
        <v>471.94038016050041</v>
      </c>
      <c r="P133" s="8">
        <v>184.57556943423754</v>
      </c>
      <c r="V133" s="12">
        <v>1854</v>
      </c>
      <c r="W133" s="2">
        <v>4.2856345595525625</v>
      </c>
      <c r="X133" s="2">
        <v>2.1657909875521031</v>
      </c>
      <c r="Y133" s="2">
        <v>1.9373081240328662</v>
      </c>
      <c r="Z133" s="2">
        <v>0.53443092069123732</v>
      </c>
      <c r="AA133" s="2">
        <v>0.53010547601452018</v>
      </c>
      <c r="AD133" s="2">
        <v>0.59405610560564315</v>
      </c>
      <c r="AF133" s="2">
        <v>3.3450713716607181</v>
      </c>
      <c r="AG133" s="12">
        <v>1854</v>
      </c>
    </row>
    <row r="134" spans="1:33" x14ac:dyDescent="0.2">
      <c r="A134" s="12">
        <v>1855</v>
      </c>
      <c r="B134" s="2">
        <v>19.706177370030584</v>
      </c>
      <c r="C134" s="2">
        <v>9.0719999999999992</v>
      </c>
      <c r="D134" s="2">
        <v>7.2141527471061648</v>
      </c>
      <c r="E134" s="2">
        <v>3.2051282051282053</v>
      </c>
      <c r="I134" s="2">
        <v>3.4832000000000001</v>
      </c>
      <c r="K134" s="12">
        <v>1855</v>
      </c>
      <c r="L134" s="8">
        <v>371.0014176491664</v>
      </c>
      <c r="M134" s="8">
        <v>352.9515548258654</v>
      </c>
      <c r="N134" s="8">
        <v>314.81958366034013</v>
      </c>
      <c r="O134" s="8">
        <v>457.43676174723782</v>
      </c>
      <c r="P134" s="8">
        <v>188.04422206490779</v>
      </c>
      <c r="V134" s="12">
        <v>1855</v>
      </c>
      <c r="W134" s="2">
        <v>4.2155696893691434</v>
      </c>
      <c r="X134" s="2">
        <v>2.039940014870381</v>
      </c>
      <c r="Y134" s="2">
        <v>1.8186664205223462</v>
      </c>
      <c r="Z134" s="2">
        <v>0.55608835066870388</v>
      </c>
      <c r="AD134" s="2">
        <v>0.67117064353903244</v>
      </c>
      <c r="AF134" s="2">
        <v>3.2903835563202168</v>
      </c>
      <c r="AG134" s="12">
        <v>1855</v>
      </c>
    </row>
    <row r="135" spans="1:33" x14ac:dyDescent="0.2">
      <c r="A135" s="12">
        <v>1856</v>
      </c>
      <c r="B135" s="2">
        <v>19.706177370030584</v>
      </c>
      <c r="C135" s="2">
        <v>9.0719999999999992</v>
      </c>
      <c r="D135" s="2">
        <v>7.2141527471061648</v>
      </c>
      <c r="E135" s="2">
        <v>3.2281205164992826</v>
      </c>
      <c r="F135" s="2">
        <v>0.82555650734235519</v>
      </c>
      <c r="I135" s="2">
        <v>3.3432499999999998</v>
      </c>
      <c r="K135" s="12">
        <v>1856</v>
      </c>
      <c r="L135" s="8">
        <v>370.32748228558938</v>
      </c>
      <c r="M135" s="8">
        <v>333.51481571794847</v>
      </c>
      <c r="N135" s="8">
        <v>306.74728664340836</v>
      </c>
      <c r="O135" s="8">
        <v>463.43918723719054</v>
      </c>
      <c r="P135" s="8">
        <v>190.60916274429468</v>
      </c>
      <c r="V135" s="12">
        <v>1856</v>
      </c>
      <c r="W135" s="2">
        <v>4.2232413357556204</v>
      </c>
      <c r="X135" s="2">
        <v>2.1588246340723281</v>
      </c>
      <c r="Y135" s="2">
        <v>1.8665260631676708</v>
      </c>
      <c r="Z135" s="2">
        <v>0.5528234297996083</v>
      </c>
      <c r="AA135" s="2">
        <v>0.34374191031666396</v>
      </c>
      <c r="AD135" s="2">
        <v>0.64089578061832242</v>
      </c>
      <c r="AF135" s="2">
        <v>3.2963715154763942</v>
      </c>
      <c r="AG135" s="12">
        <v>1856</v>
      </c>
    </row>
    <row r="136" spans="1:33" x14ac:dyDescent="0.2">
      <c r="A136" s="12">
        <v>1857</v>
      </c>
      <c r="B136" s="2">
        <v>19.566558704453442</v>
      </c>
      <c r="C136" s="2">
        <v>9.0719999999999992</v>
      </c>
      <c r="D136" s="2">
        <v>7.1630403288574369</v>
      </c>
      <c r="E136" s="2">
        <v>3.2051282051282053</v>
      </c>
      <c r="F136" s="2">
        <v>0.99524039955646737</v>
      </c>
      <c r="I136" s="2">
        <v>3.3277000000000001</v>
      </c>
      <c r="K136" s="12">
        <v>1857</v>
      </c>
      <c r="L136" s="8">
        <v>355.99339551412368</v>
      </c>
      <c r="M136" s="8">
        <v>332.31635184604062</v>
      </c>
      <c r="N136" s="8">
        <v>250.24120752488579</v>
      </c>
      <c r="O136" s="8">
        <v>393.36493334377508</v>
      </c>
      <c r="P136" s="8">
        <v>192.94752721707022</v>
      </c>
      <c r="V136" s="12">
        <v>1857</v>
      </c>
      <c r="W136" s="2">
        <v>4.3621637481160009</v>
      </c>
      <c r="X136" s="2">
        <v>2.1666102074133566</v>
      </c>
      <c r="Y136" s="2">
        <v>2.2717891662127605</v>
      </c>
      <c r="Z136" s="2">
        <v>0.64666479600241122</v>
      </c>
      <c r="AA136" s="2">
        <v>0.40937209425477555</v>
      </c>
      <c r="AD136" s="2">
        <v>0.80715878790049245</v>
      </c>
      <c r="AF136" s="2">
        <v>3.4048047890118021</v>
      </c>
      <c r="AG136" s="12">
        <v>1857</v>
      </c>
    </row>
    <row r="137" spans="1:33" x14ac:dyDescent="0.2">
      <c r="A137" s="12">
        <v>1858</v>
      </c>
      <c r="B137" s="2">
        <v>19.706177370030584</v>
      </c>
      <c r="C137" s="2">
        <v>9.0719999999999992</v>
      </c>
      <c r="D137" s="2">
        <v>7.2141527471061648</v>
      </c>
      <c r="E137" s="2">
        <v>3.2005689900426741</v>
      </c>
      <c r="F137" s="2">
        <v>0.97565769049551065</v>
      </c>
      <c r="I137" s="2">
        <v>3.3743499999999997</v>
      </c>
      <c r="K137" s="12">
        <v>1858</v>
      </c>
      <c r="L137" s="8">
        <v>321.13020074446473</v>
      </c>
      <c r="M137" s="8">
        <v>356.24178929940058</v>
      </c>
      <c r="N137" s="8">
        <v>238.13276199948803</v>
      </c>
      <c r="O137" s="8">
        <v>320.3925231725018</v>
      </c>
      <c r="P137" s="8">
        <v>195.98854848714933</v>
      </c>
      <c r="V137" s="12">
        <v>1858</v>
      </c>
      <c r="W137" s="2">
        <v>4.8702436810025453</v>
      </c>
      <c r="X137" s="2">
        <v>2.0210992130260208</v>
      </c>
      <c r="Y137" s="2">
        <v>2.4043386576397117</v>
      </c>
      <c r="Z137" s="2">
        <v>0.79281941224135855</v>
      </c>
      <c r="AA137" s="2">
        <v>0.39509017560994592</v>
      </c>
      <c r="AD137" s="2">
        <v>0.71268770794173941</v>
      </c>
      <c r="AF137" s="2">
        <v>3.8013770152240896</v>
      </c>
      <c r="AG137" s="12">
        <v>1858</v>
      </c>
    </row>
    <row r="138" spans="1:33" x14ac:dyDescent="0.2">
      <c r="A138" s="12">
        <v>1859</v>
      </c>
      <c r="B138" s="2">
        <v>19.468036253776436</v>
      </c>
      <c r="C138" s="2">
        <v>9.0719999999999992</v>
      </c>
      <c r="D138" s="2">
        <v>7.918858503872829</v>
      </c>
      <c r="E138" s="2">
        <v>3.0925666199158486</v>
      </c>
      <c r="I138" s="2">
        <v>3.4520999999999993</v>
      </c>
      <c r="K138" s="12">
        <v>1859</v>
      </c>
      <c r="L138" s="8">
        <v>319.24684663174941</v>
      </c>
      <c r="M138" s="8">
        <v>326.98686815558801</v>
      </c>
      <c r="N138" s="8">
        <v>238.13276199948803</v>
      </c>
      <c r="O138" s="8">
        <v>364.61032756775921</v>
      </c>
      <c r="P138" s="8">
        <v>197.67203127179937</v>
      </c>
      <c r="V138" s="12">
        <v>1859</v>
      </c>
      <c r="W138" s="2">
        <v>4.8397729176177533</v>
      </c>
      <c r="X138" s="2">
        <v>2.2019232884221118</v>
      </c>
      <c r="Y138" s="2">
        <v>2.639203561759603</v>
      </c>
      <c r="Z138" s="2">
        <v>0.67316193940174007</v>
      </c>
      <c r="AD138" s="2">
        <v>0.75446592656332201</v>
      </c>
      <c r="AF138" s="2">
        <v>3.7775936345240435</v>
      </c>
      <c r="AG138" s="12">
        <v>1859</v>
      </c>
    </row>
    <row r="139" spans="1:33" x14ac:dyDescent="0.2">
      <c r="A139" s="12">
        <v>1860</v>
      </c>
      <c r="B139" s="2">
        <v>19.586382978723407</v>
      </c>
      <c r="C139" s="2">
        <v>9.0719999999999992</v>
      </c>
      <c r="D139" s="2">
        <v>7.9669974613431807</v>
      </c>
      <c r="E139" s="2">
        <v>3.3846704871060171</v>
      </c>
      <c r="I139" s="2">
        <v>3.8252999999999999</v>
      </c>
      <c r="K139" s="12">
        <v>1860</v>
      </c>
      <c r="L139" s="8">
        <v>347.31125813619207</v>
      </c>
      <c r="M139" s="8">
        <v>347.1739260885106</v>
      </c>
      <c r="N139" s="8">
        <v>254.27735603335168</v>
      </c>
      <c r="O139" s="8">
        <v>376.82804087015035</v>
      </c>
      <c r="P139" s="8">
        <v>200.29309048141698</v>
      </c>
      <c r="V139" s="12">
        <v>1860</v>
      </c>
      <c r="W139" s="2">
        <v>4.4757398534189248</v>
      </c>
      <c r="X139" s="2">
        <v>2.0738884630882071</v>
      </c>
      <c r="Y139" s="2">
        <v>2.4866602189223368</v>
      </c>
      <c r="Z139" s="2">
        <v>0.71285735852756016</v>
      </c>
      <c r="AD139" s="2">
        <v>0.73929250741651442</v>
      </c>
      <c r="AF139" s="2">
        <v>3.4934544797575287</v>
      </c>
      <c r="AG139" s="12">
        <v>1860</v>
      </c>
    </row>
    <row r="140" spans="1:33" x14ac:dyDescent="0.2">
      <c r="A140" s="12">
        <v>1861</v>
      </c>
      <c r="B140" s="2">
        <v>19.868201438848924</v>
      </c>
      <c r="C140" s="2">
        <v>9.0719999999999992</v>
      </c>
      <c r="D140" s="2">
        <v>8.5</v>
      </c>
      <c r="E140" s="2">
        <v>4.4000000000000004</v>
      </c>
      <c r="I140" s="2">
        <v>4.1985000000000001</v>
      </c>
      <c r="K140" s="12">
        <v>1861</v>
      </c>
      <c r="L140" s="8">
        <v>359.78278344170764</v>
      </c>
      <c r="M140" s="8">
        <v>356.88238429417601</v>
      </c>
      <c r="N140" s="8">
        <v>266.38580155874934</v>
      </c>
      <c r="O140" s="8">
        <v>380.59632127885186</v>
      </c>
      <c r="P140" s="8">
        <v>203.79724848442331</v>
      </c>
      <c r="V140" s="12">
        <v>1861</v>
      </c>
      <c r="W140" s="2">
        <v>4.3827594220919979</v>
      </c>
      <c r="X140" s="2">
        <v>2.0174713902564276</v>
      </c>
      <c r="Y140" s="2">
        <v>2.5324291709834093</v>
      </c>
      <c r="Z140" s="2">
        <v>0.9175242367897084</v>
      </c>
      <c r="AF140" s="2">
        <v>3.4208803545878732</v>
      </c>
      <c r="AG140" s="12">
        <v>1861</v>
      </c>
    </row>
    <row r="141" spans="1:33" x14ac:dyDescent="0.2">
      <c r="A141" s="12">
        <v>1862</v>
      </c>
      <c r="B141" s="2">
        <v>19.666083418107835</v>
      </c>
      <c r="C141" s="2">
        <v>9.0719999999999992</v>
      </c>
      <c r="D141" s="2">
        <v>8.5</v>
      </c>
      <c r="E141" s="2">
        <v>4.4000000000000004</v>
      </c>
      <c r="I141" s="2">
        <v>3.7008999999999999</v>
      </c>
      <c r="K141" s="12">
        <v>1862</v>
      </c>
      <c r="L141" s="8">
        <v>355.1138885058777</v>
      </c>
      <c r="M141" s="8">
        <v>340.30193631787978</v>
      </c>
      <c r="N141" s="8">
        <v>266.38580155874934</v>
      </c>
      <c r="O141" s="8">
        <v>382.91703055494241</v>
      </c>
      <c r="P141" s="8">
        <v>206.68480637825141</v>
      </c>
      <c r="V141" s="12">
        <v>1862</v>
      </c>
      <c r="W141" s="2">
        <v>4.3952104431774872</v>
      </c>
      <c r="X141" s="2">
        <v>2.1157681551580714</v>
      </c>
      <c r="Y141" s="2">
        <v>2.5324291709834093</v>
      </c>
      <c r="Z141" s="2">
        <v>0.91196348383946779</v>
      </c>
      <c r="AF141" s="2">
        <v>3.4305987646861351</v>
      </c>
      <c r="AG141" s="12">
        <v>1862</v>
      </c>
    </row>
    <row r="142" spans="1:33" x14ac:dyDescent="0.2">
      <c r="A142" s="12">
        <v>1863</v>
      </c>
      <c r="B142" s="2">
        <v>19.686109979633404</v>
      </c>
      <c r="C142" s="2">
        <v>9.0719999999999992</v>
      </c>
      <c r="D142" s="2">
        <v>8.5</v>
      </c>
      <c r="E142" s="2">
        <v>4.4000000000000004</v>
      </c>
      <c r="I142" s="2">
        <v>3.6853500000000001</v>
      </c>
      <c r="K142" s="12">
        <v>1863</v>
      </c>
      <c r="L142" s="8">
        <v>338.30766019726696</v>
      </c>
      <c r="M142" s="8">
        <v>332.07749669251274</v>
      </c>
      <c r="N142" s="8">
        <v>242.16891050795391</v>
      </c>
      <c r="O142" s="8">
        <v>371.31348417448964</v>
      </c>
      <c r="P142" s="8">
        <v>210.34814870096213</v>
      </c>
      <c r="V142" s="12">
        <v>1863</v>
      </c>
      <c r="W142" s="2">
        <v>4.6182509731297774</v>
      </c>
      <c r="X142" s="2">
        <v>2.1681685967016433</v>
      </c>
      <c r="Y142" s="2">
        <v>2.7856720880817507</v>
      </c>
      <c r="Z142" s="2">
        <v>0.94046234270945084</v>
      </c>
      <c r="AF142" s="2">
        <v>3.604688851252297</v>
      </c>
      <c r="AG142" s="12">
        <v>1863</v>
      </c>
    </row>
    <row r="143" spans="1:33" x14ac:dyDescent="0.2">
      <c r="A143" s="12">
        <v>1864</v>
      </c>
      <c r="B143" s="2">
        <v>19.686109979633404</v>
      </c>
      <c r="C143" s="2">
        <v>9.0719999999999992</v>
      </c>
      <c r="D143" s="2">
        <v>8.5</v>
      </c>
      <c r="E143" s="2">
        <v>4.4000000000000004</v>
      </c>
      <c r="I143" s="2">
        <v>4.89825</v>
      </c>
      <c r="K143" s="12">
        <v>1864</v>
      </c>
      <c r="L143" s="8">
        <v>332.92166759711142</v>
      </c>
      <c r="M143" s="8">
        <v>326.63142060193826</v>
      </c>
      <c r="N143" s="8">
        <v>226.02431647409037</v>
      </c>
      <c r="O143" s="8">
        <v>362.03064707012737</v>
      </c>
      <c r="P143" s="8">
        <v>216.02470944472546</v>
      </c>
      <c r="V143" s="12">
        <v>1864</v>
      </c>
      <c r="W143" s="2">
        <v>4.6929648412491671</v>
      </c>
      <c r="X143" s="2">
        <v>2.2043194701634512</v>
      </c>
      <c r="Y143" s="2">
        <v>2.9846486658018749</v>
      </c>
      <c r="Z143" s="2">
        <v>0.96457676175328311</v>
      </c>
      <c r="AF143" s="2">
        <v>3.6630053544070358</v>
      </c>
      <c r="AG143" s="12">
        <v>1864</v>
      </c>
    </row>
    <row r="144" spans="1:33" x14ac:dyDescent="0.2">
      <c r="A144" s="12">
        <v>1865</v>
      </c>
      <c r="B144" s="2">
        <v>19.786857727737974</v>
      </c>
      <c r="C144" s="2">
        <v>9.0719999999999992</v>
      </c>
      <c r="D144" s="2">
        <v>8.5</v>
      </c>
      <c r="E144" s="2">
        <v>4.4000000000000004</v>
      </c>
      <c r="I144" s="2">
        <v>4.2295999999999996</v>
      </c>
      <c r="K144" s="12">
        <v>1865</v>
      </c>
      <c r="L144" s="8">
        <v>339.70067248503756</v>
      </c>
      <c r="M144" s="8">
        <v>336.39521122015901</v>
      </c>
      <c r="N144" s="8">
        <v>234.09661349102214</v>
      </c>
      <c r="O144" s="8">
        <v>357.38922851794626</v>
      </c>
      <c r="P144" s="8">
        <v>222.4751062606951</v>
      </c>
      <c r="V144" s="12">
        <v>1865</v>
      </c>
      <c r="W144" s="2">
        <v>4.6228508246966378</v>
      </c>
      <c r="X144" s="2">
        <v>2.1403396243021571</v>
      </c>
      <c r="Y144" s="2">
        <v>2.8817297462914659</v>
      </c>
      <c r="Z144" s="2">
        <v>0.97710373268514394</v>
      </c>
      <c r="AF144" s="2">
        <v>3.6082791787933846</v>
      </c>
      <c r="AG144" s="12">
        <v>1865</v>
      </c>
    </row>
    <row r="145" spans="1:33" x14ac:dyDescent="0.2">
      <c r="A145" s="12">
        <v>1866</v>
      </c>
      <c r="B145" s="2">
        <v>20.929368459040063</v>
      </c>
      <c r="C145" s="2">
        <v>9.0719999999999992</v>
      </c>
      <c r="D145" s="2">
        <v>8.5</v>
      </c>
      <c r="E145" s="2">
        <v>4.4000000000000004</v>
      </c>
      <c r="I145" s="2">
        <v>4.1052</v>
      </c>
      <c r="K145" s="12">
        <v>1866</v>
      </c>
      <c r="L145" s="8">
        <v>361.99941905807356</v>
      </c>
      <c r="M145" s="8">
        <v>356.05045268451676</v>
      </c>
      <c r="N145" s="8">
        <v>254.27735603335168</v>
      </c>
      <c r="O145" s="8">
        <v>357.38922851794626</v>
      </c>
      <c r="P145" s="8">
        <v>229.24206228719109</v>
      </c>
      <c r="V145" s="12">
        <v>1866</v>
      </c>
      <c r="W145" s="2">
        <v>4.5885736312362102</v>
      </c>
      <c r="X145" s="2">
        <v>2.0221853239376881</v>
      </c>
      <c r="Y145" s="2">
        <v>2.6530210362683331</v>
      </c>
      <c r="Z145" s="2">
        <v>0.97710373268514394</v>
      </c>
      <c r="AF145" s="2">
        <v>3.58152476075982</v>
      </c>
      <c r="AG145" s="12">
        <v>1866</v>
      </c>
    </row>
    <row r="146" spans="1:33" x14ac:dyDescent="0.2">
      <c r="A146" s="12">
        <v>1867</v>
      </c>
      <c r="B146" s="2">
        <v>22.297301038062287</v>
      </c>
      <c r="C146" s="2">
        <v>10.110212534059945</v>
      </c>
      <c r="D146" s="2">
        <v>8.5</v>
      </c>
      <c r="E146" s="2">
        <v>4.4000000000000004</v>
      </c>
      <c r="I146" s="2">
        <v>4.2606999999999999</v>
      </c>
      <c r="K146" s="12">
        <v>1867</v>
      </c>
      <c r="L146" s="8">
        <v>394.01745788327935</v>
      </c>
      <c r="M146" s="8">
        <v>365.82786323226793</v>
      </c>
      <c r="N146" s="8">
        <v>306.74728664340836</v>
      </c>
      <c r="O146" s="8">
        <v>366.67206562230854</v>
      </c>
      <c r="P146" s="8">
        <v>235.54437960990168</v>
      </c>
      <c r="V146" s="12">
        <v>1867</v>
      </c>
      <c r="W146" s="2">
        <v>4.4912402511796836</v>
      </c>
      <c r="X146" s="2">
        <v>2.1933753571253729</v>
      </c>
      <c r="Y146" s="2">
        <v>2.1992148063803292</v>
      </c>
      <c r="Z146" s="2">
        <v>0.95236692932602629</v>
      </c>
      <c r="AF146" s="2">
        <v>3.5055530234103691</v>
      </c>
      <c r="AG146" s="12">
        <v>1867</v>
      </c>
    </row>
    <row r="147" spans="1:33" x14ac:dyDescent="0.2">
      <c r="A147" s="12">
        <v>1868</v>
      </c>
      <c r="B147" s="2">
        <v>22.320335439961113</v>
      </c>
      <c r="C147" s="2">
        <v>10.110212534059945</v>
      </c>
      <c r="D147" s="2">
        <v>8.5</v>
      </c>
      <c r="E147" s="2">
        <v>4.4000000000000004</v>
      </c>
      <c r="I147" s="2">
        <v>4.5561499999999997</v>
      </c>
      <c r="K147" s="12">
        <v>1868</v>
      </c>
      <c r="L147" s="8">
        <v>380.08179159488304</v>
      </c>
      <c r="M147" s="8">
        <v>353.59889292346202</v>
      </c>
      <c r="N147" s="8">
        <v>306.74728664340836</v>
      </c>
      <c r="O147" s="8">
        <v>382.91703055494241</v>
      </c>
      <c r="P147" s="8">
        <v>240.86757193261241</v>
      </c>
      <c r="V147" s="12">
        <v>1868</v>
      </c>
      <c r="W147" s="2">
        <v>4.6607210153751444</v>
      </c>
      <c r="X147" s="2">
        <v>2.2692317092100454</v>
      </c>
      <c r="Y147" s="2">
        <v>2.1992148063803292</v>
      </c>
      <c r="Z147" s="2">
        <v>0.91196348383946779</v>
      </c>
      <c r="AF147" s="2">
        <v>3.6378380431617048</v>
      </c>
      <c r="AG147" s="12">
        <v>1868</v>
      </c>
    </row>
    <row r="148" spans="1:33" x14ac:dyDescent="0.2">
      <c r="A148" s="12">
        <v>1869</v>
      </c>
      <c r="B148" s="2">
        <v>22.343417482815259</v>
      </c>
      <c r="C148" s="2">
        <v>10.110212534059945</v>
      </c>
      <c r="D148" s="2">
        <v>9.1494620235780761</v>
      </c>
      <c r="E148" s="2">
        <v>4.4000000000000004</v>
      </c>
      <c r="I148" s="2">
        <v>5.8779000000000003</v>
      </c>
      <c r="K148" s="12">
        <v>1869</v>
      </c>
      <c r="L148" s="8">
        <v>348.68314555453395</v>
      </c>
      <c r="M148" s="8">
        <v>342.99284461736795</v>
      </c>
      <c r="N148" s="8">
        <v>278.49424708414705</v>
      </c>
      <c r="O148" s="8">
        <v>385.23773983103297</v>
      </c>
      <c r="P148" s="8">
        <v>246.52940899216517</v>
      </c>
      <c r="V148" s="12">
        <v>1869</v>
      </c>
      <c r="W148" s="2">
        <v>5.0856691079534642</v>
      </c>
      <c r="X148" s="2">
        <v>2.3394010480265779</v>
      </c>
      <c r="Y148" s="2">
        <v>2.6074067498767688</v>
      </c>
      <c r="Z148" s="2">
        <v>0.90646972791272395</v>
      </c>
      <c r="AF148" s="2">
        <v>3.9695232765088004</v>
      </c>
      <c r="AG148" s="12">
        <v>1869</v>
      </c>
    </row>
    <row r="149" spans="1:33" x14ac:dyDescent="0.2">
      <c r="A149" s="12">
        <v>1870</v>
      </c>
      <c r="B149" s="2">
        <v>22.297301038062287</v>
      </c>
      <c r="C149" s="2">
        <v>9.8877384196185272</v>
      </c>
      <c r="D149" s="2">
        <v>9.5349466201583386</v>
      </c>
      <c r="E149" s="2">
        <v>5.4</v>
      </c>
      <c r="F149" s="2">
        <v>2.8135775862068964</v>
      </c>
      <c r="I149" s="2">
        <v>4.8671499999999996</v>
      </c>
      <c r="K149" s="12">
        <v>1870</v>
      </c>
      <c r="L149" s="8">
        <v>349.66917258039928</v>
      </c>
      <c r="M149" s="8">
        <v>359.98763913816947</v>
      </c>
      <c r="N149" s="8">
        <v>282.53039559261293</v>
      </c>
      <c r="O149" s="8">
        <v>389.87915838321408</v>
      </c>
      <c r="P149" s="8">
        <v>249.86973783509904</v>
      </c>
      <c r="V149" s="12">
        <v>1870</v>
      </c>
      <c r="W149" s="2">
        <v>5.0608609659634514</v>
      </c>
      <c r="X149" s="2">
        <v>2.179911361103628</v>
      </c>
      <c r="Y149" s="2">
        <v>2.6784438313738992</v>
      </c>
      <c r="Z149" s="2">
        <v>1.099241699270787</v>
      </c>
      <c r="AA149" s="2">
        <v>0.89366487660256377</v>
      </c>
      <c r="AF149" s="2">
        <v>3.9501597483307096</v>
      </c>
      <c r="AG149" s="12">
        <v>1870</v>
      </c>
    </row>
    <row r="150" spans="1:33" x14ac:dyDescent="0.2">
      <c r="A150" s="12">
        <v>1871</v>
      </c>
      <c r="B150" s="2">
        <v>22.320335439961113</v>
      </c>
      <c r="C150" s="2">
        <v>10.373885558583106</v>
      </c>
      <c r="D150" s="2">
        <v>9.9204312167386011</v>
      </c>
      <c r="E150" s="2">
        <v>5.9</v>
      </c>
      <c r="F150" s="2">
        <v>2.8135775862068964</v>
      </c>
      <c r="I150" s="2">
        <v>5.6601999999999997</v>
      </c>
      <c r="K150" s="12">
        <v>1871</v>
      </c>
      <c r="L150" s="8">
        <v>359.90479953807869</v>
      </c>
      <c r="M150" s="8">
        <v>371.98511884000175</v>
      </c>
      <c r="N150" s="8">
        <v>306.74728664340836</v>
      </c>
      <c r="O150" s="8">
        <v>403.80341403975746</v>
      </c>
      <c r="P150" s="8">
        <v>246.56723115171707</v>
      </c>
      <c r="V150" s="12">
        <v>1871</v>
      </c>
      <c r="W150" s="2">
        <v>4.9220104758849814</v>
      </c>
      <c r="X150" s="2">
        <v>2.2133257729466509</v>
      </c>
      <c r="Y150" s="2">
        <v>2.5667246138269593</v>
      </c>
      <c r="Z150" s="2">
        <v>1.1596087402269093</v>
      </c>
      <c r="AA150" s="2">
        <v>0.90563457027961081</v>
      </c>
      <c r="AF150" s="2">
        <v>3.8417826123783998</v>
      </c>
      <c r="AG150" s="12">
        <v>1871</v>
      </c>
    </row>
    <row r="151" spans="1:33" x14ac:dyDescent="0.2">
      <c r="A151" s="12">
        <v>1872</v>
      </c>
      <c r="B151" s="2">
        <v>24.746538250533376</v>
      </c>
      <c r="C151" s="2">
        <v>10.736435967302452</v>
      </c>
      <c r="D151" s="2">
        <v>10.305915813318864</v>
      </c>
      <c r="E151" s="2">
        <v>5.9</v>
      </c>
      <c r="F151" s="2">
        <v>2.8135775862068964</v>
      </c>
      <c r="K151" s="12">
        <v>1872</v>
      </c>
      <c r="L151" s="8">
        <v>376.39365124685838</v>
      </c>
      <c r="M151" s="8">
        <v>364.09434444758233</v>
      </c>
      <c r="N151" s="8">
        <v>290.60269260954476</v>
      </c>
      <c r="O151" s="8">
        <v>454.85901811374976</v>
      </c>
      <c r="P151" s="8">
        <v>240.79717334136265</v>
      </c>
      <c r="V151" s="12">
        <v>1872</v>
      </c>
      <c r="W151" s="2">
        <v>5.2179705097535081</v>
      </c>
      <c r="X151" s="2">
        <v>2.3403222424009007</v>
      </c>
      <c r="Y151" s="2">
        <v>2.814598237576734</v>
      </c>
      <c r="Z151" s="2">
        <v>1.0294485755075624</v>
      </c>
      <c r="AA151" s="2">
        <v>0.92733567147219365</v>
      </c>
      <c r="AF151" s="2">
        <v>4.0727886449022508</v>
      </c>
      <c r="AG151" s="12">
        <v>1872</v>
      </c>
    </row>
    <row r="152" spans="1:33" x14ac:dyDescent="0.2">
      <c r="A152" s="12">
        <v>1873</v>
      </c>
      <c r="B152" s="2">
        <v>27.589381980640361</v>
      </c>
      <c r="C152" s="2">
        <v>11.181384196185284</v>
      </c>
      <c r="D152" s="2">
        <v>10.691400409899126</v>
      </c>
      <c r="E152" s="2">
        <v>5.9</v>
      </c>
      <c r="F152" s="2">
        <v>2.9304152637485972</v>
      </c>
      <c r="K152" s="12">
        <v>1873</v>
      </c>
      <c r="L152" s="8">
        <v>385.92476618372467</v>
      </c>
      <c r="M152" s="8">
        <v>359.85943675067449</v>
      </c>
      <c r="N152" s="8">
        <v>331.45227186553711</v>
      </c>
      <c r="O152" s="8">
        <v>495.50489451618915</v>
      </c>
      <c r="P152" s="8">
        <v>240.16507627072187</v>
      </c>
      <c r="V152" s="12">
        <v>1873</v>
      </c>
      <c r="W152" s="2">
        <v>5.6737314689065803</v>
      </c>
      <c r="X152" s="2">
        <v>2.4659946454496469</v>
      </c>
      <c r="Y152" s="2">
        <v>2.5600181808369493</v>
      </c>
      <c r="Z152" s="2">
        <v>0.94500371930971805</v>
      </c>
      <c r="AA152" s="2">
        <v>0.96838659305270491</v>
      </c>
      <c r="AE152" s="2">
        <v>1.2797061910143288</v>
      </c>
      <c r="AF152" s="2">
        <v>4.4285242811536873</v>
      </c>
      <c r="AG152" s="12">
        <v>1873</v>
      </c>
    </row>
    <row r="153" spans="1:33" x14ac:dyDescent="0.2">
      <c r="A153" s="12">
        <v>1874</v>
      </c>
      <c r="B153" s="2">
        <v>28.032941176470594</v>
      </c>
      <c r="C153" s="2">
        <v>11.955388058855588</v>
      </c>
      <c r="D153" s="2">
        <v>11.076885006479388</v>
      </c>
      <c r="E153" s="2">
        <v>5.9</v>
      </c>
      <c r="F153" s="2">
        <v>2.9222160044767764</v>
      </c>
      <c r="K153" s="12">
        <v>1874</v>
      </c>
      <c r="L153" s="8">
        <v>374.46586043538838</v>
      </c>
      <c r="M153" s="8">
        <v>390.93283903469165</v>
      </c>
      <c r="N153" s="8">
        <v>349.41037727047058</v>
      </c>
      <c r="O153" s="8">
        <v>515.57388449319296</v>
      </c>
      <c r="P153" s="8">
        <v>239.60543843827566</v>
      </c>
      <c r="V153" s="12">
        <v>1874</v>
      </c>
      <c r="W153" s="2">
        <v>5.9413603117795315</v>
      </c>
      <c r="X153" s="2">
        <v>2.4271184904146543</v>
      </c>
      <c r="Y153" s="2">
        <v>2.5160038592001785</v>
      </c>
      <c r="Z153" s="2">
        <v>0.90821894269190917</v>
      </c>
      <c r="AA153" s="2">
        <v>0.96793255874678108</v>
      </c>
      <c r="AE153" s="2">
        <v>1.1632286478094256</v>
      </c>
      <c r="AF153" s="2">
        <v>4.6374169359250885</v>
      </c>
      <c r="AG153" s="12">
        <v>1874</v>
      </c>
    </row>
    <row r="154" spans="1:33" x14ac:dyDescent="0.2">
      <c r="A154" s="12">
        <v>1875</v>
      </c>
      <c r="B154" s="2">
        <v>28.741466063348422</v>
      </c>
      <c r="C154" s="2">
        <v>12.825846236478727</v>
      </c>
      <c r="D154" s="2">
        <v>11.462369603059653</v>
      </c>
      <c r="E154" s="2">
        <v>5.9</v>
      </c>
      <c r="F154" s="2">
        <v>2.9670454545454543</v>
      </c>
      <c r="K154" s="12">
        <v>1875</v>
      </c>
      <c r="L154" s="8">
        <v>378.1352066025409</v>
      </c>
      <c r="M154" s="8">
        <v>386.2985568882354</v>
      </c>
      <c r="N154" s="8">
        <v>328.02847916714586</v>
      </c>
      <c r="O154" s="8">
        <v>451.67176923206478</v>
      </c>
      <c r="P154" s="8">
        <v>239.43883831283063</v>
      </c>
      <c r="V154" s="12">
        <v>1875</v>
      </c>
      <c r="W154" s="2">
        <v>6.0324156422282593</v>
      </c>
      <c r="X154" s="2">
        <v>2.6350714656615879</v>
      </c>
      <c r="Y154" s="2">
        <v>2.7732710146644362</v>
      </c>
      <c r="Z154" s="2">
        <v>1.0367129410148805</v>
      </c>
      <c r="AA154" s="2">
        <v>0.98346533769989264</v>
      </c>
      <c r="AE154" s="2">
        <v>1.5799117946975079</v>
      </c>
      <c r="AF154" s="2">
        <v>4.7084884598473113</v>
      </c>
      <c r="AG154" s="12">
        <v>1875</v>
      </c>
    </row>
    <row r="155" spans="1:33" x14ac:dyDescent="0.2">
      <c r="A155" s="12">
        <v>1876</v>
      </c>
      <c r="B155" s="2">
        <v>30.989021466406474</v>
      </c>
      <c r="C155" s="2">
        <v>14.243585446667614</v>
      </c>
      <c r="D155" s="2">
        <v>11.847854199639915</v>
      </c>
      <c r="E155" s="2">
        <v>5.9</v>
      </c>
      <c r="F155" s="2">
        <v>3.062756598240469</v>
      </c>
      <c r="K155" s="12">
        <v>1876</v>
      </c>
      <c r="L155" s="8">
        <v>408.4860654390406</v>
      </c>
      <c r="M155" s="8">
        <v>431.97665781873769</v>
      </c>
      <c r="N155" s="8">
        <v>325.75789041761021</v>
      </c>
      <c r="O155" s="8">
        <v>516.42566031865215</v>
      </c>
      <c r="P155" s="8">
        <v>234.48701901522651</v>
      </c>
      <c r="V155" s="12">
        <v>1876</v>
      </c>
      <c r="W155" s="2">
        <v>6.0208813866981892</v>
      </c>
      <c r="X155" s="2">
        <v>2.6169082726048858</v>
      </c>
      <c r="Y155" s="2">
        <v>2.8865176148300549</v>
      </c>
      <c r="Z155" s="2">
        <v>0.90672095566482835</v>
      </c>
      <c r="AA155" s="2">
        <v>1.036628473150111</v>
      </c>
      <c r="AE155" s="2">
        <v>1.5257619803761631</v>
      </c>
      <c r="AF155" s="2">
        <v>4.6994856138437804</v>
      </c>
      <c r="AG155" s="12">
        <v>1876</v>
      </c>
    </row>
    <row r="156" spans="1:33" x14ac:dyDescent="0.2">
      <c r="A156" s="12">
        <v>1877</v>
      </c>
      <c r="B156" s="2">
        <v>29.822957944865522</v>
      </c>
      <c r="C156" s="2">
        <v>14.106786954138304</v>
      </c>
      <c r="D156" s="2">
        <v>12.233338796220178</v>
      </c>
      <c r="E156" s="2">
        <v>5.9</v>
      </c>
      <c r="F156" s="2">
        <v>3.14578313253012</v>
      </c>
      <c r="K156" s="12">
        <v>1877</v>
      </c>
      <c r="L156" s="8">
        <v>392.73961074051454</v>
      </c>
      <c r="M156" s="8">
        <v>433.20974061916695</v>
      </c>
      <c r="N156" s="8">
        <v>344.85020007264467</v>
      </c>
      <c r="O156" s="8">
        <v>515.01912113120272</v>
      </c>
      <c r="P156" s="8">
        <v>234.59995309569652</v>
      </c>
      <c r="V156" s="12">
        <v>1877</v>
      </c>
      <c r="W156" s="2">
        <v>6.0266429956806729</v>
      </c>
      <c r="X156" s="2">
        <v>2.5843977206082185</v>
      </c>
      <c r="Y156" s="2">
        <v>2.8154250867692499</v>
      </c>
      <c r="Z156" s="2">
        <v>0.90919724927004997</v>
      </c>
      <c r="AA156" s="2">
        <v>1.0642172970799317</v>
      </c>
      <c r="AE156" s="2">
        <v>1.2930746881502551</v>
      </c>
      <c r="AF156" s="2">
        <v>4.7039827292637257</v>
      </c>
      <c r="AG156" s="12">
        <v>1877</v>
      </c>
    </row>
    <row r="157" spans="1:33" x14ac:dyDescent="0.2">
      <c r="A157" s="12">
        <v>1878</v>
      </c>
      <c r="B157" s="2">
        <v>31.099564943694485</v>
      </c>
      <c r="C157" s="2">
        <v>15.221496628554956</v>
      </c>
      <c r="D157" s="2">
        <v>12.61882339280044</v>
      </c>
      <c r="E157" s="2">
        <v>5.9</v>
      </c>
      <c r="F157" s="2">
        <v>3.7724399494310994</v>
      </c>
      <c r="K157" s="12">
        <v>1878</v>
      </c>
      <c r="L157" s="8">
        <v>397.40192589148631</v>
      </c>
      <c r="M157" s="8">
        <v>439.4515307701555</v>
      </c>
      <c r="N157" s="8">
        <v>340.93078213707844</v>
      </c>
      <c r="O157" s="8">
        <v>520.95317022009863</v>
      </c>
      <c r="P157" s="8">
        <v>235.02329385506917</v>
      </c>
      <c r="V157" s="12">
        <v>1878</v>
      </c>
      <c r="W157" s="2">
        <v>6.2108894777971448</v>
      </c>
      <c r="X157" s="2">
        <v>2.7490068947157589</v>
      </c>
      <c r="Y157" s="2">
        <v>2.9375285909526792</v>
      </c>
      <c r="Z157" s="2">
        <v>0.89884080762217955</v>
      </c>
      <c r="AA157" s="2">
        <v>1.2739162619822055</v>
      </c>
      <c r="AE157" s="2">
        <v>1.0969116666986591</v>
      </c>
      <c r="AF157" s="2">
        <v>4.8477928521504872</v>
      </c>
      <c r="AG157" s="12">
        <v>1878</v>
      </c>
    </row>
    <row r="158" spans="1:33" x14ac:dyDescent="0.2">
      <c r="A158" s="12">
        <v>1879</v>
      </c>
      <c r="B158" s="2">
        <v>31.896017216642761</v>
      </c>
      <c r="C158" s="2">
        <v>16.038225251715296</v>
      </c>
      <c r="D158" s="2">
        <v>13.004307989380703</v>
      </c>
      <c r="E158" s="2">
        <v>5.9</v>
      </c>
      <c r="F158" s="2">
        <v>3.7206982543640899</v>
      </c>
      <c r="K158" s="12">
        <v>1879</v>
      </c>
      <c r="L158" s="8">
        <v>389.08950190641787</v>
      </c>
      <c r="M158" s="8">
        <v>448.67104185209786</v>
      </c>
      <c r="N158" s="8">
        <v>344.87204677521504</v>
      </c>
      <c r="O158" s="8">
        <v>526.0323653861243</v>
      </c>
      <c r="P158" s="8">
        <v>235.42290818947433</v>
      </c>
      <c r="V158" s="12">
        <v>1879</v>
      </c>
      <c r="W158" s="2">
        <v>6.5060350521552728</v>
      </c>
      <c r="X158" s="2">
        <v>2.8369894672119291</v>
      </c>
      <c r="Y158" s="2">
        <v>2.9926691516921986</v>
      </c>
      <c r="Z158" s="2">
        <v>0.89016189699706982</v>
      </c>
      <c r="AA158" s="2">
        <v>1.254310867714957</v>
      </c>
      <c r="AE158" s="2">
        <v>1.0204881952143801</v>
      </c>
      <c r="AF158" s="2">
        <v>5.0781631736369768</v>
      </c>
      <c r="AG158" s="12">
        <v>1879</v>
      </c>
    </row>
    <row r="159" spans="1:33" x14ac:dyDescent="0.2">
      <c r="A159" s="12">
        <v>1880</v>
      </c>
      <c r="B159" s="2">
        <v>31.285567126372086</v>
      </c>
      <c r="C159" s="2">
        <v>16.159529658615707</v>
      </c>
      <c r="D159" s="2">
        <v>13.389792585960965</v>
      </c>
      <c r="E159" s="2">
        <v>6.2857875048050023</v>
      </c>
      <c r="F159" s="2">
        <v>3.6479217603911982</v>
      </c>
      <c r="I159" s="2">
        <v>5.25</v>
      </c>
      <c r="K159" s="12">
        <v>1880</v>
      </c>
      <c r="L159" s="8">
        <v>389.52799495890434</v>
      </c>
      <c r="M159" s="8">
        <v>454.18427514286014</v>
      </c>
      <c r="N159" s="8">
        <v>357.06449287332867</v>
      </c>
      <c r="O159" s="8">
        <v>534.87446356428723</v>
      </c>
      <c r="P159" s="8">
        <v>230.79657604802262</v>
      </c>
      <c r="V159" s="12">
        <v>1880</v>
      </c>
      <c r="W159" s="2">
        <v>6.3743339377391761</v>
      </c>
      <c r="X159" s="2">
        <v>2.8237489143695873</v>
      </c>
      <c r="Y159" s="2">
        <v>2.9761624929862114</v>
      </c>
      <c r="Z159" s="2">
        <v>0.93268992665400086</v>
      </c>
      <c r="AA159" s="2">
        <v>1.254427621884679</v>
      </c>
      <c r="AE159" s="2">
        <v>1.430076723334925</v>
      </c>
      <c r="AF159" s="2">
        <v>4.9753663482597092</v>
      </c>
      <c r="AG159" s="12">
        <v>1880</v>
      </c>
    </row>
    <row r="160" spans="1:33" x14ac:dyDescent="0.2">
      <c r="A160" s="12">
        <v>1881</v>
      </c>
      <c r="B160" s="2">
        <v>31.626038836332604</v>
      </c>
      <c r="C160" s="2">
        <v>16.787546524313946</v>
      </c>
      <c r="D160" s="2">
        <v>13.775277182541227</v>
      </c>
      <c r="E160" s="2">
        <v>8.1999999999999993</v>
      </c>
      <c r="F160" s="2">
        <v>3.5672444710101612</v>
      </c>
      <c r="K160" s="12">
        <v>1881</v>
      </c>
      <c r="L160" s="8">
        <v>388.58596836891911</v>
      </c>
      <c r="M160" s="8">
        <v>454.86717159420726</v>
      </c>
      <c r="N160" s="8">
        <v>365.69966803350587</v>
      </c>
      <c r="O160" s="8">
        <v>507.92593154270889</v>
      </c>
      <c r="P160" s="8">
        <v>228.81576769638906</v>
      </c>
      <c r="V160" s="12">
        <v>1881</v>
      </c>
      <c r="W160" s="2">
        <v>6.459325056909031</v>
      </c>
      <c r="X160" s="2">
        <v>2.9290857759146891</v>
      </c>
      <c r="Y160" s="2">
        <v>2.9895459647181961</v>
      </c>
      <c r="Z160" s="2">
        <v>1.2812766790957373</v>
      </c>
      <c r="AA160" s="2">
        <v>1.2373038947736372</v>
      </c>
      <c r="AE160" s="2">
        <v>1.7861345418047392</v>
      </c>
      <c r="AF160" s="2">
        <v>5.0417045662365068</v>
      </c>
      <c r="AG160" s="12">
        <v>1881</v>
      </c>
    </row>
    <row r="161" spans="1:33" x14ac:dyDescent="0.2">
      <c r="A161" s="12">
        <v>1882</v>
      </c>
      <c r="B161" s="2">
        <v>31.664327018943176</v>
      </c>
      <c r="C161" s="2">
        <v>17.231679197820171</v>
      </c>
      <c r="D161" s="2">
        <v>14.16076177912149</v>
      </c>
      <c r="E161" s="2">
        <v>8.1999999999999993</v>
      </c>
      <c r="F161" s="2">
        <v>3.5779376498800959</v>
      </c>
      <c r="I161" s="2">
        <v>5.5</v>
      </c>
      <c r="K161" s="12">
        <v>1882</v>
      </c>
      <c r="L161" s="8">
        <v>389.85447586360084</v>
      </c>
      <c r="M161" s="8">
        <v>452.88376619799197</v>
      </c>
      <c r="N161" s="8">
        <v>356.63221140495904</v>
      </c>
      <c r="O161" s="8">
        <v>492.13631030128124</v>
      </c>
      <c r="P161" s="8">
        <v>226.3752926719402</v>
      </c>
      <c r="V161" s="12">
        <v>1882</v>
      </c>
      <c r="W161" s="2">
        <v>6.4461022829951933</v>
      </c>
      <c r="X161" s="2">
        <v>3.0197452176519382</v>
      </c>
      <c r="Y161" s="2">
        <v>3.1513417647902675</v>
      </c>
      <c r="Z161" s="2">
        <v>1.3223849514278698</v>
      </c>
      <c r="AA161" s="2">
        <v>1.2543917765688097</v>
      </c>
      <c r="AD161" s="2">
        <v>0.96423543935170919</v>
      </c>
      <c r="AE161" s="2">
        <v>1.7288828513782812</v>
      </c>
      <c r="AF161" s="2">
        <v>5.0313837789975375</v>
      </c>
      <c r="AG161" s="12">
        <v>1882</v>
      </c>
    </row>
    <row r="162" spans="1:33" x14ac:dyDescent="0.2">
      <c r="A162" s="12">
        <v>1883</v>
      </c>
      <c r="B162" s="2">
        <v>33.735347924089297</v>
      </c>
      <c r="C162" s="2">
        <v>17.593778760691542</v>
      </c>
      <c r="D162" s="2">
        <v>14.546246375701752</v>
      </c>
      <c r="E162" s="2">
        <v>8.1999999999999993</v>
      </c>
      <c r="F162" s="2">
        <v>3.5779376498800959</v>
      </c>
      <c r="I162" s="2">
        <v>4.75</v>
      </c>
      <c r="K162" s="12">
        <v>1883</v>
      </c>
      <c r="L162" s="8">
        <v>398.04672072105598</v>
      </c>
      <c r="M162" s="8">
        <v>467.90556627519737</v>
      </c>
      <c r="N162" s="8">
        <v>364.12633698454408</v>
      </c>
      <c r="O162" s="8">
        <v>488.52014595557068</v>
      </c>
      <c r="P162" s="8">
        <v>223.03661864427545</v>
      </c>
      <c r="V162" s="12">
        <v>1883</v>
      </c>
      <c r="W162" s="2">
        <v>6.7263675996471584</v>
      </c>
      <c r="X162" s="2">
        <v>2.9842167914127424</v>
      </c>
      <c r="Y162" s="2">
        <v>3.170503972967412</v>
      </c>
      <c r="Z162" s="2">
        <v>1.3321736190032956</v>
      </c>
      <c r="AA162" s="2">
        <v>1.2731689857571631</v>
      </c>
      <c r="AE162" s="2">
        <v>1.6048625682430875</v>
      </c>
      <c r="AF162" s="2">
        <v>5.2501395954756909</v>
      </c>
      <c r="AG162" s="12">
        <v>1883</v>
      </c>
    </row>
    <row r="163" spans="1:33" x14ac:dyDescent="0.2">
      <c r="A163" s="12">
        <v>1884</v>
      </c>
      <c r="B163" s="2">
        <v>33.693699346405232</v>
      </c>
      <c r="C163" s="2">
        <v>18.004238344680598</v>
      </c>
      <c r="D163" s="2">
        <v>14.931730972282015</v>
      </c>
      <c r="E163" s="2">
        <v>8.1999999999999993</v>
      </c>
      <c r="F163" s="2">
        <v>3.6523867809057529</v>
      </c>
      <c r="I163" s="2">
        <v>4.5</v>
      </c>
      <c r="K163" s="12">
        <v>1884</v>
      </c>
      <c r="L163" s="8">
        <v>384.12713197087027</v>
      </c>
      <c r="M163" s="8">
        <v>467.51777027776154</v>
      </c>
      <c r="N163" s="8">
        <v>349.12972636503241</v>
      </c>
      <c r="O163" s="8">
        <v>479.55274264145146</v>
      </c>
      <c r="P163" s="8">
        <v>221.359749979377</v>
      </c>
      <c r="V163" s="12">
        <v>1884</v>
      </c>
      <c r="W163" s="2">
        <v>6.9615054500585529</v>
      </c>
      <c r="X163" s="2">
        <v>3.0563711071013158</v>
      </c>
      <c r="Y163" s="2">
        <v>3.3943200025143061</v>
      </c>
      <c r="Z163" s="2">
        <v>1.3570846184905077</v>
      </c>
      <c r="AA163" s="2">
        <v>1.3095062077254684</v>
      </c>
      <c r="AD163" s="2">
        <v>1.5396662660616003</v>
      </c>
      <c r="AE163" s="2">
        <v>1.4697644368099574</v>
      </c>
      <c r="AF163" s="2">
        <v>5.4336720177751587</v>
      </c>
      <c r="AG163" s="12">
        <v>1884</v>
      </c>
    </row>
    <row r="164" spans="1:33" x14ac:dyDescent="0.2">
      <c r="A164" s="12">
        <v>1885</v>
      </c>
      <c r="B164" s="2">
        <v>35.124705882352949</v>
      </c>
      <c r="C164" s="2">
        <v>18.7688971160763</v>
      </c>
      <c r="D164" s="2">
        <v>15.317215568862277</v>
      </c>
      <c r="E164" s="2">
        <v>8.1999999999999993</v>
      </c>
      <c r="F164" s="2">
        <v>3.654623392529087</v>
      </c>
      <c r="I164" s="2">
        <v>4</v>
      </c>
      <c r="K164" s="12">
        <v>1885</v>
      </c>
      <c r="L164" s="8">
        <v>386.44293015376513</v>
      </c>
      <c r="M164" s="8">
        <v>441.02088345980513</v>
      </c>
      <c r="N164" s="8">
        <v>353.8476956402356</v>
      </c>
      <c r="O164" s="8">
        <v>511.54589050735785</v>
      </c>
      <c r="P164" s="8">
        <v>221.46511628994551</v>
      </c>
      <c r="V164" s="12">
        <v>1885</v>
      </c>
      <c r="W164" s="2">
        <v>7.2136785344185235</v>
      </c>
      <c r="X164" s="2">
        <v>3.3776065149716823</v>
      </c>
      <c r="Y164" s="2">
        <v>3.4355233741885463</v>
      </c>
      <c r="Z164" s="2">
        <v>1.2722097134788537</v>
      </c>
      <c r="AA164" s="2">
        <v>1.3096847054585761</v>
      </c>
      <c r="AE164" s="2">
        <v>1.3458576622905853</v>
      </c>
      <c r="AF164" s="2">
        <v>5.630500971218166</v>
      </c>
      <c r="AG164" s="12">
        <v>1885</v>
      </c>
    </row>
    <row r="165" spans="1:33" x14ac:dyDescent="0.2">
      <c r="A165" s="12">
        <v>1886</v>
      </c>
      <c r="B165" s="2">
        <v>37.592143898881872</v>
      </c>
      <c r="C165" s="2">
        <v>20.087373359767607</v>
      </c>
      <c r="D165" s="2">
        <v>16.344026555710368</v>
      </c>
      <c r="E165" s="2">
        <v>8.1999999999999993</v>
      </c>
      <c r="F165" s="2">
        <v>3.6591048436541995</v>
      </c>
      <c r="I165" s="2">
        <v>3.75</v>
      </c>
      <c r="K165" s="12">
        <v>1886</v>
      </c>
      <c r="L165" s="8">
        <v>409.95778490430149</v>
      </c>
      <c r="M165" s="8">
        <v>447.65387438724139</v>
      </c>
      <c r="N165" s="8">
        <v>367.88462902100531</v>
      </c>
      <c r="O165" s="8">
        <v>547.48093240250273</v>
      </c>
      <c r="P165" s="8">
        <v>222.21012514744791</v>
      </c>
      <c r="V165" s="12">
        <v>1886</v>
      </c>
      <c r="W165" s="2">
        <v>7.2775870928629827</v>
      </c>
      <c r="X165" s="2">
        <v>3.561313935048954</v>
      </c>
      <c r="Y165" s="2">
        <v>3.5259558633662142</v>
      </c>
      <c r="Z165" s="2">
        <v>1.1887056010111299</v>
      </c>
      <c r="AA165" s="2">
        <v>1.3068943016393291</v>
      </c>
      <c r="AD165" s="2">
        <v>1.5521080136661383</v>
      </c>
      <c r="AE165" s="2">
        <v>1.6528262369281672</v>
      </c>
      <c r="AF165" s="2">
        <v>5.6803835933330555</v>
      </c>
      <c r="AG165" s="12">
        <v>1886</v>
      </c>
    </row>
    <row r="166" spans="1:33" x14ac:dyDescent="0.2">
      <c r="A166" s="12">
        <v>1887</v>
      </c>
      <c r="B166" s="2">
        <v>36.580047716988901</v>
      </c>
      <c r="C166" s="2">
        <v>20.87488539101923</v>
      </c>
      <c r="D166" s="2">
        <v>18.97334939308184</v>
      </c>
      <c r="E166" s="2">
        <v>8.1999999999999993</v>
      </c>
      <c r="F166" s="2">
        <v>3.9006535947712417</v>
      </c>
      <c r="I166" s="2">
        <v>4</v>
      </c>
      <c r="K166" s="12">
        <v>1887</v>
      </c>
      <c r="L166" s="8">
        <v>407.96718998654478</v>
      </c>
      <c r="M166" s="8">
        <v>430.43249724579971</v>
      </c>
      <c r="N166" s="8">
        <v>373.54439254440535</v>
      </c>
      <c r="O166" s="8">
        <v>549.58662829635853</v>
      </c>
      <c r="P166" s="8">
        <v>222.62737050534014</v>
      </c>
      <c r="V166" s="12">
        <v>1887</v>
      </c>
      <c r="W166" s="2">
        <v>7.1162055711709664</v>
      </c>
      <c r="X166" s="2">
        <v>3.8490052363520606</v>
      </c>
      <c r="Y166" s="2">
        <v>4.0311711551775335</v>
      </c>
      <c r="Z166" s="2">
        <v>1.1841511734210488</v>
      </c>
      <c r="AA166" s="2">
        <v>1.3905553545460214</v>
      </c>
      <c r="AD166" s="2">
        <v>1.5863228195786185</v>
      </c>
      <c r="AE166" s="2">
        <v>1.8166996852224995</v>
      </c>
      <c r="AF166" s="2">
        <v>5.5544202848368309</v>
      </c>
      <c r="AG166" s="12">
        <v>1887</v>
      </c>
    </row>
    <row r="167" spans="1:33" x14ac:dyDescent="0.2">
      <c r="A167" s="12">
        <v>1888</v>
      </c>
      <c r="B167" s="2">
        <v>39.784105642256911</v>
      </c>
      <c r="C167" s="2">
        <v>21.757351391514213</v>
      </c>
      <c r="D167" s="2">
        <v>21.769665359216354</v>
      </c>
      <c r="E167" s="2">
        <v>8.1999999999999993</v>
      </c>
      <c r="F167" s="2">
        <v>4.7698209718670075</v>
      </c>
      <c r="K167" s="12">
        <v>1888</v>
      </c>
      <c r="L167" s="8">
        <v>424.25268165909824</v>
      </c>
      <c r="M167" s="8">
        <v>454.01877509169702</v>
      </c>
      <c r="N167" s="8">
        <v>400.78667567414436</v>
      </c>
      <c r="O167" s="8">
        <v>582.69608712882996</v>
      </c>
      <c r="P167" s="8">
        <v>223.75974339024467</v>
      </c>
      <c r="V167" s="12">
        <v>1888</v>
      </c>
      <c r="W167" s="2">
        <v>7.4424248526107304</v>
      </c>
      <c r="X167" s="2">
        <v>3.8033094988476925</v>
      </c>
      <c r="Y167" s="2">
        <v>4.3108998473545963</v>
      </c>
      <c r="Z167" s="2">
        <v>1.1168663479453997</v>
      </c>
      <c r="AA167" s="2">
        <v>1.6918021725169226</v>
      </c>
      <c r="AD167" s="2">
        <v>1.6112063147876949</v>
      </c>
      <c r="AE167" s="2">
        <v>3.0743573183119564</v>
      </c>
      <c r="AF167" s="2">
        <v>5.8090446033745753</v>
      </c>
      <c r="AG167" s="12">
        <v>1888</v>
      </c>
    </row>
    <row r="168" spans="1:33" x14ac:dyDescent="0.2">
      <c r="A168" s="12">
        <v>1889</v>
      </c>
      <c r="B168" s="2">
        <v>39.958852811988635</v>
      </c>
      <c r="C168" s="2">
        <v>22.365459877555743</v>
      </c>
      <c r="D168" s="2">
        <v>24.77090734766724</v>
      </c>
      <c r="E168" s="2">
        <v>8.1999999999999993</v>
      </c>
      <c r="F168" s="2">
        <v>4.7546207775653277</v>
      </c>
      <c r="K168" s="12">
        <v>1889</v>
      </c>
      <c r="L168" s="8">
        <v>429.49420775398971</v>
      </c>
      <c r="M168" s="8">
        <v>473.70941246288982</v>
      </c>
      <c r="N168" s="8">
        <v>419.79910362706141</v>
      </c>
      <c r="O168" s="8">
        <v>595.17509854884077</v>
      </c>
      <c r="P168" s="8">
        <v>223.83093569794406</v>
      </c>
      <c r="V168" s="12">
        <v>1889</v>
      </c>
      <c r="W168" s="2">
        <v>7.3838889268036763</v>
      </c>
      <c r="X168" s="2">
        <v>3.7470999129825504</v>
      </c>
      <c r="Y168" s="2">
        <v>4.68306151825215</v>
      </c>
      <c r="Z168" s="2">
        <v>1.0934490578998002</v>
      </c>
      <c r="AA168" s="2">
        <v>1.6858744488811679</v>
      </c>
      <c r="AD168" s="2">
        <v>1.4276905376207565</v>
      </c>
      <c r="AE168" s="2">
        <v>2.0346507323051579</v>
      </c>
      <c r="AF168" s="2">
        <v>5.7633554885165719</v>
      </c>
      <c r="AG168" s="12">
        <v>1889</v>
      </c>
    </row>
    <row r="169" spans="1:33" x14ac:dyDescent="0.2">
      <c r="A169" s="12">
        <v>1890</v>
      </c>
      <c r="B169" s="2">
        <v>35.722377579303981</v>
      </c>
      <c r="C169" s="2">
        <v>19.994252743940542</v>
      </c>
      <c r="D169" s="2">
        <v>20.914972037125182</v>
      </c>
      <c r="E169" s="2">
        <v>10.317248077258473</v>
      </c>
      <c r="F169" s="2">
        <v>5.0644942294636799</v>
      </c>
      <c r="K169" s="12">
        <v>1890</v>
      </c>
      <c r="L169" s="8">
        <v>385.68448473881045</v>
      </c>
      <c r="M169" s="8">
        <v>467.62358361290802</v>
      </c>
      <c r="N169" s="8">
        <v>385.57356887499498</v>
      </c>
      <c r="O169" s="8">
        <v>549.8098761594506</v>
      </c>
      <c r="P169" s="8">
        <v>224.31983711160305</v>
      </c>
      <c r="V169" s="12">
        <v>1890</v>
      </c>
      <c r="W169" s="2">
        <v>7.3508513924555645</v>
      </c>
      <c r="X169" s="2">
        <v>3.3934247789817729</v>
      </c>
      <c r="Y169" s="2">
        <v>4.3050627678864837</v>
      </c>
      <c r="Z169" s="2">
        <v>1.4892952054636468</v>
      </c>
      <c r="AA169" s="2">
        <v>1.791834336369446</v>
      </c>
      <c r="AD169" s="2">
        <v>1.138419905815244</v>
      </c>
      <c r="AE169" s="2">
        <v>2.1109355380023369</v>
      </c>
      <c r="AF169" s="2">
        <v>5.7375686630645975</v>
      </c>
      <c r="AG169" s="12">
        <v>1890</v>
      </c>
    </row>
    <row r="170" spans="1:33" x14ac:dyDescent="0.2">
      <c r="A170" s="12">
        <v>1891</v>
      </c>
      <c r="B170" s="2">
        <v>37.852838378069677</v>
      </c>
      <c r="C170" s="2">
        <v>21.672226266522056</v>
      </c>
      <c r="D170" s="2">
        <v>22</v>
      </c>
      <c r="E170" s="2">
        <v>15.8</v>
      </c>
      <c r="F170" s="2">
        <v>5.0371370695476028</v>
      </c>
      <c r="K170" s="12">
        <v>1891</v>
      </c>
      <c r="L170" s="8">
        <v>411.88647797265571</v>
      </c>
      <c r="M170" s="8">
        <v>484.14625473568753</v>
      </c>
      <c r="N170" s="8">
        <v>419.46411298711422</v>
      </c>
      <c r="O170" s="8">
        <v>582.60020164468824</v>
      </c>
      <c r="P170" s="8">
        <v>225.7255662106827</v>
      </c>
      <c r="V170" s="12">
        <v>1891</v>
      </c>
      <c r="W170" s="2">
        <v>7.293741559217839</v>
      </c>
      <c r="X170" s="2">
        <v>3.5526825640725006</v>
      </c>
      <c r="Y170" s="2">
        <v>4.1625295036512062</v>
      </c>
      <c r="Z170" s="2">
        <v>2.1523649501464033</v>
      </c>
      <c r="AA170" s="2">
        <v>1.7710567305623579</v>
      </c>
      <c r="AD170" s="2">
        <v>1.311049153828211</v>
      </c>
      <c r="AE170" s="2">
        <v>1.4780558359050693</v>
      </c>
      <c r="AF170" s="2">
        <v>5.69299265791315</v>
      </c>
      <c r="AG170" s="12">
        <v>1891</v>
      </c>
    </row>
    <row r="171" spans="1:33" x14ac:dyDescent="0.2">
      <c r="A171" s="12">
        <v>1892</v>
      </c>
      <c r="B171" s="2">
        <v>42.911786903440628</v>
      </c>
      <c r="C171" s="2">
        <v>24.568671600884279</v>
      </c>
      <c r="D171" s="2">
        <v>25</v>
      </c>
      <c r="E171" s="2">
        <v>15.8</v>
      </c>
      <c r="F171" s="2">
        <v>4.856770833333333</v>
      </c>
      <c r="I171" s="2">
        <v>4.5</v>
      </c>
      <c r="K171" s="12">
        <v>1892</v>
      </c>
      <c r="L171" s="8">
        <v>469.00715890371231</v>
      </c>
      <c r="M171" s="8">
        <v>536.54823547428157</v>
      </c>
      <c r="N171" s="8">
        <v>469.34892459450123</v>
      </c>
      <c r="O171" s="8">
        <v>653.36167876336413</v>
      </c>
      <c r="P171" s="8">
        <v>226.70944567914597</v>
      </c>
      <c r="V171" s="12">
        <v>1892</v>
      </c>
      <c r="W171" s="2">
        <v>7.2615040274643903</v>
      </c>
      <c r="X171" s="2">
        <v>3.6341459026049052</v>
      </c>
      <c r="Y171" s="2">
        <v>4.2274028556498573</v>
      </c>
      <c r="Z171" s="2">
        <v>1.9192558956651309</v>
      </c>
      <c r="AA171" s="2">
        <v>1.7002291258346069</v>
      </c>
      <c r="AD171" s="2">
        <v>1.270613474113462</v>
      </c>
      <c r="AE171" s="2">
        <v>1.2248667064541012</v>
      </c>
      <c r="AF171" s="2">
        <v>5.6678302594251395</v>
      </c>
      <c r="AG171" s="12">
        <v>1892</v>
      </c>
    </row>
    <row r="172" spans="1:33" x14ac:dyDescent="0.2">
      <c r="A172" s="12">
        <v>1893</v>
      </c>
      <c r="B172" s="2">
        <v>47.513747337375072</v>
      </c>
      <c r="C172" s="2">
        <v>27.799068825818015</v>
      </c>
      <c r="D172" s="2">
        <v>27</v>
      </c>
      <c r="E172" s="2">
        <v>15.8</v>
      </c>
      <c r="F172" s="2">
        <v>4.856770833333333</v>
      </c>
      <c r="K172" s="12">
        <v>1893</v>
      </c>
      <c r="L172" s="8">
        <v>508.9758740644458</v>
      </c>
      <c r="M172" s="8">
        <v>545.10488955047299</v>
      </c>
      <c r="N172" s="8">
        <v>512.84506723623986</v>
      </c>
      <c r="O172" s="8">
        <v>707.70298103909863</v>
      </c>
      <c r="P172" s="8">
        <v>232.18802783590655</v>
      </c>
      <c r="V172" s="12">
        <v>1893</v>
      </c>
      <c r="W172" s="2">
        <v>7.4088626210318775</v>
      </c>
      <c r="X172" s="2">
        <v>4.0474326059628281</v>
      </c>
      <c r="Y172" s="2">
        <v>4.1783713635097612</v>
      </c>
      <c r="Z172" s="2">
        <v>1.7718849398190901</v>
      </c>
      <c r="AA172" s="2">
        <v>1.6601114460471493</v>
      </c>
      <c r="AD172" s="2">
        <v>1.2783895663662985</v>
      </c>
      <c r="AE172" s="2">
        <v>1.6496380824893881</v>
      </c>
      <c r="AF172" s="2">
        <v>5.7828482353773945</v>
      </c>
      <c r="AG172" s="12">
        <v>1893</v>
      </c>
    </row>
    <row r="173" spans="1:33" x14ac:dyDescent="0.2">
      <c r="A173" s="12">
        <v>1894</v>
      </c>
      <c r="B173" s="2">
        <v>61.4018549104307</v>
      </c>
      <c r="C173" s="2">
        <v>34.487656875917644</v>
      </c>
      <c r="D173" s="2">
        <v>29.526901247900174</v>
      </c>
      <c r="E173" s="2">
        <v>15.8</v>
      </c>
      <c r="F173" s="2">
        <v>4.9966510381781646</v>
      </c>
      <c r="I173" s="2">
        <v>5.25</v>
      </c>
      <c r="K173" s="12">
        <v>1894</v>
      </c>
      <c r="L173" s="8">
        <v>615.06463932371275</v>
      </c>
      <c r="M173" s="8">
        <v>610.68474831000628</v>
      </c>
      <c r="N173" s="8">
        <v>627.75485356131651</v>
      </c>
      <c r="O173" s="8">
        <v>877.97968101265303</v>
      </c>
      <c r="P173" s="8">
        <v>242.56065695169681</v>
      </c>
      <c r="V173" s="12">
        <v>1894</v>
      </c>
      <c r="W173" s="2">
        <v>7.9230096750280605</v>
      </c>
      <c r="X173" s="2">
        <v>4.4820435300659707</v>
      </c>
      <c r="Y173" s="2">
        <v>3.7329936162979642</v>
      </c>
      <c r="Z173" s="2">
        <v>1.4282429093597466</v>
      </c>
      <c r="AA173" s="2">
        <v>1.6348884076595593</v>
      </c>
      <c r="AD173" s="2">
        <v>1.7154754089564461</v>
      </c>
      <c r="AE173" s="2">
        <v>1.1981606655083827</v>
      </c>
      <c r="AF173" s="2">
        <v>6.1841560387487347</v>
      </c>
      <c r="AG173" s="12">
        <v>1894</v>
      </c>
    </row>
    <row r="174" spans="1:33" x14ac:dyDescent="0.2">
      <c r="A174" s="12">
        <v>1895</v>
      </c>
      <c r="B174" s="2">
        <v>59.599704032556424</v>
      </c>
      <c r="C174" s="2">
        <v>34.209331604489918</v>
      </c>
      <c r="D174" s="2">
        <v>30.953106289308181</v>
      </c>
      <c r="E174" s="2">
        <v>15.8</v>
      </c>
      <c r="F174" s="2">
        <v>4.5266990291262132</v>
      </c>
      <c r="I174" s="2">
        <v>5.5</v>
      </c>
      <c r="K174" s="12">
        <v>1895</v>
      </c>
      <c r="L174" s="8">
        <v>588.72058841394164</v>
      </c>
      <c r="M174" s="8">
        <v>606.5865199228457</v>
      </c>
      <c r="N174" s="8">
        <v>601.09599114734363</v>
      </c>
      <c r="O174" s="8">
        <v>842.74187550636816</v>
      </c>
      <c r="P174" s="8">
        <v>252.56800756640089</v>
      </c>
      <c r="V174" s="12">
        <v>1895</v>
      </c>
      <c r="W174" s="2">
        <v>8.0346013605918341</v>
      </c>
      <c r="X174" s="2">
        <v>4.4759094187618862</v>
      </c>
      <c r="Y174" s="2">
        <v>4.0868609563634708</v>
      </c>
      <c r="Z174" s="2">
        <v>1.4879624359651016</v>
      </c>
      <c r="AA174" s="2">
        <v>1.422436005138056</v>
      </c>
      <c r="AD174" s="2">
        <v>1.6512694236976655</v>
      </c>
      <c r="AE174" s="2">
        <v>1.368910574961284</v>
      </c>
      <c r="AF174" s="2">
        <v>6.2712568280268837</v>
      </c>
      <c r="AG174" s="12">
        <v>1895</v>
      </c>
    </row>
    <row r="175" spans="1:33" x14ac:dyDescent="0.2">
      <c r="A175" s="12">
        <v>1896</v>
      </c>
      <c r="B175" s="2">
        <v>57.665433719126604</v>
      </c>
      <c r="C175" s="2">
        <v>33.809162712238376</v>
      </c>
      <c r="D175" s="2">
        <v>32.087724645030427</v>
      </c>
      <c r="E175" s="2">
        <v>15.8</v>
      </c>
      <c r="F175" s="2">
        <v>5.4692082111436946</v>
      </c>
      <c r="I175" s="2">
        <v>6.5</v>
      </c>
      <c r="K175" s="12">
        <v>1896</v>
      </c>
      <c r="L175" s="8">
        <v>568.27691572253957</v>
      </c>
      <c r="M175" s="8">
        <v>588.28875536312762</v>
      </c>
      <c r="N175" s="8">
        <v>573.62084859163554</v>
      </c>
      <c r="O175" s="8">
        <v>815.3912264027133</v>
      </c>
      <c r="P175" s="8">
        <v>262.75455554030327</v>
      </c>
      <c r="V175" s="12">
        <v>1896</v>
      </c>
      <c r="W175" s="2">
        <v>8.053506304969698</v>
      </c>
      <c r="X175" s="2">
        <v>4.5611391641633618</v>
      </c>
      <c r="Y175" s="2">
        <v>4.4395959793829354</v>
      </c>
      <c r="Z175" s="2">
        <v>1.5378731256410796</v>
      </c>
      <c r="AA175" s="2">
        <v>1.6519757111308506</v>
      </c>
      <c r="AD175" s="2">
        <v>1.7866775736139049</v>
      </c>
      <c r="AE175" s="2">
        <v>1.1303842590036595</v>
      </c>
      <c r="AF175" s="2">
        <v>6.2860127264457706</v>
      </c>
      <c r="AG175" s="12">
        <v>1896</v>
      </c>
    </row>
    <row r="176" spans="1:33" x14ac:dyDescent="0.2">
      <c r="A176" s="12">
        <v>1897</v>
      </c>
      <c r="B176" s="2">
        <v>64.464985994397765</v>
      </c>
      <c r="C176" s="2">
        <v>37.795730651096413</v>
      </c>
      <c r="D176" s="2">
        <v>37.864161848072563</v>
      </c>
      <c r="E176" s="2">
        <v>15.8</v>
      </c>
      <c r="F176" s="2">
        <v>5.4692082111436946</v>
      </c>
      <c r="I176" s="2">
        <v>7.25</v>
      </c>
      <c r="K176" s="12">
        <v>1897</v>
      </c>
      <c r="L176" s="8">
        <v>647.99031709804137</v>
      </c>
      <c r="M176" s="8">
        <v>607.66217468904119</v>
      </c>
      <c r="N176" s="8">
        <v>659.07142221970423</v>
      </c>
      <c r="O176" s="8">
        <v>911.53713064974534</v>
      </c>
      <c r="P176" s="8">
        <v>271.2261440906284</v>
      </c>
      <c r="V176" s="12">
        <v>1897</v>
      </c>
      <c r="W176" s="2">
        <v>7.8955944166369596</v>
      </c>
      <c r="X176" s="2">
        <v>4.9363960564444307</v>
      </c>
      <c r="Y176" s="2">
        <v>4.5595850599067989</v>
      </c>
      <c r="Z176" s="2">
        <v>1.3756633841941504</v>
      </c>
      <c r="AA176" s="2">
        <v>1.6003772246842232</v>
      </c>
      <c r="AD176" s="2">
        <v>1.6999379618600932</v>
      </c>
      <c r="AE176" s="2">
        <v>0.87218712109704977</v>
      </c>
      <c r="AF176" s="2">
        <v>6.1627575749468351</v>
      </c>
      <c r="AG176" s="12">
        <v>1897</v>
      </c>
    </row>
    <row r="177" spans="1:33" x14ac:dyDescent="0.2">
      <c r="A177" s="12">
        <v>1898</v>
      </c>
      <c r="B177" s="2">
        <v>65.960693326054326</v>
      </c>
      <c r="C177" s="2">
        <v>39.466420446684417</v>
      </c>
      <c r="D177" s="2">
        <v>40.292387911832954</v>
      </c>
      <c r="E177" s="2">
        <v>15.8</v>
      </c>
      <c r="F177" s="2">
        <v>5.7739938080495357</v>
      </c>
      <c r="I177" s="2">
        <v>8.25</v>
      </c>
      <c r="K177" s="12">
        <v>1898</v>
      </c>
      <c r="L177" s="8">
        <v>675.26064876598934</v>
      </c>
      <c r="M177" s="8">
        <v>637.45045164747671</v>
      </c>
      <c r="N177" s="8">
        <v>692.58913234826628</v>
      </c>
      <c r="O177" s="8">
        <v>932.68648402908957</v>
      </c>
      <c r="P177" s="8">
        <v>276.97726557719267</v>
      </c>
      <c r="V177" s="12">
        <v>1898</v>
      </c>
      <c r="W177" s="2">
        <v>7.7525258881361765</v>
      </c>
      <c r="X177" s="2">
        <v>4.9137240124490518</v>
      </c>
      <c r="Y177" s="2">
        <v>4.6171798185582551</v>
      </c>
      <c r="Z177" s="2">
        <v>1.3444692031466641</v>
      </c>
      <c r="AA177" s="2">
        <v>1.6544804710753938</v>
      </c>
      <c r="AD177" s="2">
        <v>1.7571754469452903</v>
      </c>
      <c r="AE177" s="2">
        <v>1.1536088611343711</v>
      </c>
      <c r="AF177" s="2">
        <v>6.0510881285151834</v>
      </c>
      <c r="AG177" s="12">
        <v>1898</v>
      </c>
    </row>
    <row r="178" spans="1:33" x14ac:dyDescent="0.2">
      <c r="A178" s="12">
        <v>1899</v>
      </c>
      <c r="B178" s="2">
        <v>64.758676135602315</v>
      </c>
      <c r="C178" s="2">
        <v>38.747214607109306</v>
      </c>
      <c r="D178" s="2">
        <v>38.28457429747592</v>
      </c>
      <c r="E178" s="2">
        <v>15.8</v>
      </c>
      <c r="F178" s="2">
        <v>5.6859756097560972</v>
      </c>
      <c r="I178" s="2">
        <v>8.5</v>
      </c>
      <c r="K178" s="12">
        <v>1899</v>
      </c>
      <c r="L178" s="8">
        <v>656.19802760380367</v>
      </c>
      <c r="M178" s="8">
        <v>644.91436282448399</v>
      </c>
      <c r="N178" s="8">
        <v>679.96791809135038</v>
      </c>
      <c r="O178" s="8">
        <v>905.40126862008424</v>
      </c>
      <c r="P178" s="8">
        <v>283.56045282556249</v>
      </c>
      <c r="V178" s="12">
        <v>1899</v>
      </c>
      <c r="W178" s="2">
        <v>7.8323573904167541</v>
      </c>
      <c r="X178" s="2">
        <v>4.7683474577940412</v>
      </c>
      <c r="Y178" s="2">
        <v>4.4685318185397849</v>
      </c>
      <c r="Z178" s="2">
        <v>1.3849861905753877</v>
      </c>
      <c r="AA178" s="2">
        <v>1.5914345637394085</v>
      </c>
      <c r="AD178" s="2">
        <v>1.8742050344851309</v>
      </c>
      <c r="AE178" s="2">
        <v>1.3586519840143418</v>
      </c>
      <c r="AF178" s="2">
        <v>6.1133991046669403</v>
      </c>
      <c r="AG178" s="12">
        <v>1899</v>
      </c>
    </row>
    <row r="179" spans="1:33" x14ac:dyDescent="0.2">
      <c r="A179" s="12">
        <v>1900</v>
      </c>
      <c r="B179" s="2">
        <v>62.757304246201798</v>
      </c>
      <c r="C179" s="2">
        <v>38.322501665149687</v>
      </c>
      <c r="D179" s="2">
        <v>37.101386570843111</v>
      </c>
      <c r="E179" s="2">
        <v>15.8</v>
      </c>
      <c r="F179" s="2">
        <v>7.0362719999999985</v>
      </c>
      <c r="I179" s="2">
        <v>9.25</v>
      </c>
      <c r="K179" s="12">
        <v>1900</v>
      </c>
      <c r="L179" s="8">
        <v>661.38400774224579</v>
      </c>
      <c r="M179" s="8">
        <v>702.1710319425905</v>
      </c>
      <c r="N179" s="8">
        <v>667.62389727088157</v>
      </c>
      <c r="O179" s="8">
        <v>877.41977245964017</v>
      </c>
      <c r="P179" s="8">
        <v>297.18056959188425</v>
      </c>
      <c r="V179" s="12">
        <v>1900</v>
      </c>
      <c r="W179" s="2">
        <v>7.5307814732939971</v>
      </c>
      <c r="X179" s="2">
        <v>4.331520737488443</v>
      </c>
      <c r="Y179" s="2">
        <v>4.4104989377795301</v>
      </c>
      <c r="Z179" s="2">
        <v>1.4291543151039878</v>
      </c>
      <c r="AA179" s="2">
        <v>1.8791076633347159</v>
      </c>
      <c r="AD179" s="2">
        <v>1.8491488174465585</v>
      </c>
      <c r="AE179" s="2">
        <v>1.1549884886854294</v>
      </c>
      <c r="AF179" s="2">
        <v>5.8780097001968157</v>
      </c>
      <c r="AG179" s="12">
        <v>1900</v>
      </c>
    </row>
    <row r="180" spans="1:33" x14ac:dyDescent="0.2">
      <c r="A180" s="12">
        <v>1901</v>
      </c>
      <c r="B180" s="2">
        <v>65.354158215010145</v>
      </c>
      <c r="C180" s="2">
        <v>41.499469635614027</v>
      </c>
      <c r="D180" s="2">
        <v>39.363381120423476</v>
      </c>
      <c r="E180" s="2">
        <v>15.8</v>
      </c>
      <c r="F180" s="2">
        <v>6.3648720000000001</v>
      </c>
      <c r="I180" s="2">
        <v>9.75</v>
      </c>
      <c r="K180" s="12">
        <v>1901</v>
      </c>
      <c r="L180" s="8">
        <v>686.47851419282767</v>
      </c>
      <c r="M180" s="8">
        <v>666.17088141380611</v>
      </c>
      <c r="N180" s="8">
        <v>704.27893077084127</v>
      </c>
      <c r="O180" s="8">
        <v>913.72679752693568</v>
      </c>
      <c r="P180" s="8">
        <v>295.26591377197502</v>
      </c>
      <c r="V180" s="12">
        <v>1901</v>
      </c>
      <c r="W180" s="2">
        <v>7.5557178357883501</v>
      </c>
      <c r="X180" s="2">
        <v>4.9440898621224987</v>
      </c>
      <c r="Y180" s="2">
        <v>4.435853083494826</v>
      </c>
      <c r="Z180" s="2">
        <v>1.3723667264243591</v>
      </c>
      <c r="AA180" s="2">
        <v>1.7108258958014451</v>
      </c>
      <c r="AD180" s="2">
        <v>1.9981985961828055</v>
      </c>
      <c r="AE180" s="2">
        <v>1.2258059259640965</v>
      </c>
      <c r="AF180" s="2">
        <v>5.8974733084756155</v>
      </c>
      <c r="AG180" s="12">
        <v>1901</v>
      </c>
    </row>
    <row r="181" spans="1:33" x14ac:dyDescent="0.2">
      <c r="A181" s="12">
        <v>1902</v>
      </c>
      <c r="B181" s="2">
        <v>73.841711229946526</v>
      </c>
      <c r="C181" s="2">
        <v>48.686870983562066</v>
      </c>
      <c r="D181" s="2">
        <v>43.761275111607155</v>
      </c>
      <c r="E181" s="2">
        <v>15.8</v>
      </c>
      <c r="F181" s="2">
        <v>6.3380159999999997</v>
      </c>
      <c r="I181" s="2">
        <v>9.75</v>
      </c>
      <c r="K181" s="12">
        <v>1902</v>
      </c>
      <c r="L181" s="8">
        <v>775.63156798410421</v>
      </c>
      <c r="M181" s="8">
        <v>793.91885836269944</v>
      </c>
      <c r="N181" s="8">
        <v>795.7437269748466</v>
      </c>
      <c r="O181" s="8">
        <v>1032.3926153875766</v>
      </c>
      <c r="P181" s="8">
        <v>309.73827750179544</v>
      </c>
      <c r="V181" s="12">
        <v>1902</v>
      </c>
      <c r="W181" s="2">
        <v>7.5557178357883465</v>
      </c>
      <c r="X181" s="2">
        <v>4.8670431983648745</v>
      </c>
      <c r="Y181" s="2">
        <v>4.3646175956088413</v>
      </c>
      <c r="Z181" s="2">
        <v>1.2146234245365017</v>
      </c>
      <c r="AA181" s="2">
        <v>1.6240070388272465</v>
      </c>
      <c r="AD181" s="2">
        <v>1.9254486472926549</v>
      </c>
      <c r="AE181" s="2">
        <v>1.4462403157106256</v>
      </c>
      <c r="AF181" s="2">
        <v>5.8974733084756137</v>
      </c>
      <c r="AG181" s="12">
        <v>1902</v>
      </c>
    </row>
    <row r="182" spans="1:33" x14ac:dyDescent="0.2">
      <c r="A182" s="12">
        <v>1903</v>
      </c>
      <c r="B182" s="2">
        <v>71.790552584670237</v>
      </c>
      <c r="C182" s="2">
        <v>48.218463056725298</v>
      </c>
      <c r="D182" s="2">
        <v>43.317145450662117</v>
      </c>
      <c r="E182" s="2">
        <v>21.497393266433111</v>
      </c>
      <c r="F182" s="2">
        <v>7.3048320000000002</v>
      </c>
      <c r="I182" s="2">
        <v>10</v>
      </c>
      <c r="K182" s="12">
        <v>1903</v>
      </c>
      <c r="L182" s="8">
        <v>762.40949440674456</v>
      </c>
      <c r="M182" s="8">
        <v>799.80131892805559</v>
      </c>
      <c r="N182" s="8">
        <v>773.63973455887879</v>
      </c>
      <c r="O182" s="8">
        <v>1026.5267482546926</v>
      </c>
      <c r="P182" s="8">
        <v>316.25563729955462</v>
      </c>
      <c r="V182" s="12">
        <v>1903</v>
      </c>
      <c r="W182" s="2">
        <v>7.47323183321424</v>
      </c>
      <c r="X182" s="2">
        <v>4.784765987243123</v>
      </c>
      <c r="Y182" s="2">
        <v>4.4437591982277409</v>
      </c>
      <c r="Z182" s="2">
        <v>1.6620534492974299</v>
      </c>
      <c r="AA182" s="2">
        <v>1.8331643868198895</v>
      </c>
      <c r="AD182" s="2">
        <v>1.8747130868121802</v>
      </c>
      <c r="AE182" s="2">
        <v>1.5629922255751791</v>
      </c>
      <c r="AF182" s="2">
        <v>5.8330904120948759</v>
      </c>
      <c r="AG182" s="12">
        <v>1903</v>
      </c>
    </row>
    <row r="183" spans="1:33" x14ac:dyDescent="0.2">
      <c r="A183" s="12">
        <v>1904</v>
      </c>
      <c r="B183" s="2">
        <v>67.287713191785599</v>
      </c>
      <c r="C183" s="2">
        <v>46.832396231106529</v>
      </c>
      <c r="D183" s="2">
        <v>42.99731538776723</v>
      </c>
      <c r="E183" s="2">
        <v>23</v>
      </c>
      <c r="F183" s="2">
        <v>7.0362719999999985</v>
      </c>
      <c r="I183" s="2">
        <v>10</v>
      </c>
      <c r="K183" s="12">
        <v>1904</v>
      </c>
      <c r="L183" s="8">
        <v>712.24936793304994</v>
      </c>
      <c r="M183" s="8">
        <v>766.79318062313826</v>
      </c>
      <c r="N183" s="8">
        <v>734.41193918798251</v>
      </c>
      <c r="O183" s="8">
        <v>972.83150296137012</v>
      </c>
      <c r="P183" s="8">
        <v>321.21702966774211</v>
      </c>
      <c r="V183" s="12">
        <v>1904</v>
      </c>
      <c r="W183" s="2">
        <v>7.4977879071459412</v>
      </c>
      <c r="X183" s="2">
        <v>4.8472742555144936</v>
      </c>
      <c r="Y183" s="2">
        <v>4.6465548367971508</v>
      </c>
      <c r="Z183" s="2">
        <v>1.8763751172121625</v>
      </c>
      <c r="AA183" s="2">
        <v>1.7384952668664992</v>
      </c>
      <c r="AD183" s="2">
        <v>1.8491488174465585</v>
      </c>
      <c r="AE183" s="2">
        <v>1.6092383703551514</v>
      </c>
      <c r="AF183" s="2">
        <v>5.8522571932956255</v>
      </c>
      <c r="AG183" s="12">
        <v>1904</v>
      </c>
    </row>
    <row r="184" spans="1:33" x14ac:dyDescent="0.2">
      <c r="A184" s="12">
        <v>1905</v>
      </c>
      <c r="B184" s="2">
        <v>63.813824519706877</v>
      </c>
      <c r="C184" s="2">
        <v>45.986126804099122</v>
      </c>
      <c r="D184" s="2">
        <v>42.074657130309312</v>
      </c>
      <c r="E184" s="2">
        <v>23</v>
      </c>
      <c r="F184" s="2">
        <v>6.7139999999999995</v>
      </c>
      <c r="I184" s="2">
        <v>10.25</v>
      </c>
      <c r="K184" s="12">
        <v>1905</v>
      </c>
      <c r="L184" s="8">
        <v>677.69732836155083</v>
      </c>
      <c r="M184" s="8">
        <v>705.02671289273803</v>
      </c>
      <c r="N184" s="8">
        <v>722.94539297809752</v>
      </c>
      <c r="O184" s="8">
        <v>927.67602434868536</v>
      </c>
      <c r="P184" s="8">
        <v>329.47742948485575</v>
      </c>
      <c r="V184" s="12">
        <v>1905</v>
      </c>
      <c r="W184" s="2">
        <v>7.4732318332142365</v>
      </c>
      <c r="X184" s="2">
        <v>5.1766727937515613</v>
      </c>
      <c r="Y184" s="2">
        <v>4.6189636656370086</v>
      </c>
      <c r="Z184" s="2">
        <v>1.9677093915178232</v>
      </c>
      <c r="AA184" s="2">
        <v>1.617279653086632</v>
      </c>
      <c r="AD184" s="2">
        <v>1.7668773658228776</v>
      </c>
      <c r="AE184" s="2">
        <v>1.6674855259002905</v>
      </c>
      <c r="AF184" s="2">
        <v>5.8330904120948741</v>
      </c>
      <c r="AG184" s="12">
        <v>1905</v>
      </c>
    </row>
    <row r="185" spans="1:33" x14ac:dyDescent="0.2">
      <c r="A185" s="12">
        <v>1906</v>
      </c>
      <c r="B185" s="2">
        <v>63.303572279114078</v>
      </c>
      <c r="C185" s="2">
        <v>42.872460583816704</v>
      </c>
      <c r="D185" s="2">
        <v>39.386099178014966</v>
      </c>
      <c r="E185" s="2">
        <v>23</v>
      </c>
      <c r="F185" s="2">
        <v>6.3917279999999987</v>
      </c>
      <c r="I185" s="2">
        <v>10.5</v>
      </c>
      <c r="K185" s="12">
        <v>1906</v>
      </c>
      <c r="L185" s="8">
        <v>610.49505905658236</v>
      </c>
      <c r="M185" s="8">
        <v>647.05475682791962</v>
      </c>
      <c r="N185" s="8">
        <v>691.72210461493023</v>
      </c>
      <c r="O185" s="8">
        <v>850.31324976886674</v>
      </c>
      <c r="P185" s="8">
        <v>338.39555679057901</v>
      </c>
      <c r="V185" s="12">
        <v>1906</v>
      </c>
      <c r="W185" s="2">
        <v>8.2295392296684913</v>
      </c>
      <c r="X185" s="2">
        <v>5.2585599609705742</v>
      </c>
      <c r="Y185" s="2">
        <v>4.5189836587399048</v>
      </c>
      <c r="Z185" s="2">
        <v>2.1467345427029474</v>
      </c>
      <c r="AA185" s="2">
        <v>1.4990740564419924</v>
      </c>
      <c r="AD185" s="2">
        <v>1.7258722296167885</v>
      </c>
      <c r="AE185" s="2">
        <v>1.5296675569939742</v>
      </c>
      <c r="AF185" s="2">
        <v>6.4234119117232771</v>
      </c>
      <c r="AG185" s="12">
        <v>1906</v>
      </c>
    </row>
    <row r="186" spans="1:33" x14ac:dyDescent="0.2">
      <c r="A186" s="12">
        <v>1907</v>
      </c>
      <c r="B186" s="2">
        <v>64.745268542199497</v>
      </c>
      <c r="C186" s="2">
        <v>45.281928707214789</v>
      </c>
      <c r="D186" s="2">
        <v>45.831274952339967</v>
      </c>
      <c r="E186" s="2">
        <v>23</v>
      </c>
      <c r="F186" s="2">
        <v>6.3380159999999997</v>
      </c>
      <c r="I186" s="2">
        <v>12.25</v>
      </c>
      <c r="K186" s="12">
        <v>1907</v>
      </c>
      <c r="L186" s="8">
        <v>634.63471706156906</v>
      </c>
      <c r="M186" s="8">
        <v>737.01960396807192</v>
      </c>
      <c r="N186" s="8">
        <v>715.60751366745785</v>
      </c>
      <c r="O186" s="8">
        <v>916.43547380418943</v>
      </c>
      <c r="P186" s="8">
        <v>347.16754126850941</v>
      </c>
      <c r="R186" s="8">
        <v>364.01177298365934</v>
      </c>
      <c r="V186" s="12">
        <v>1907</v>
      </c>
      <c r="W186" s="2">
        <v>8.0968047259641587</v>
      </c>
      <c r="X186" s="2">
        <v>4.8761306297731153</v>
      </c>
      <c r="Y186" s="2">
        <v>5.0829577729748845</v>
      </c>
      <c r="Z186" s="2">
        <v>1.9918443551944491</v>
      </c>
      <c r="AA186" s="2">
        <v>1.4489175486255925</v>
      </c>
      <c r="AD186" s="2">
        <v>1.9020824668009455</v>
      </c>
      <c r="AE186" s="2">
        <v>1.1940540438320908</v>
      </c>
      <c r="AF186" s="2">
        <v>6.3198084937922543</v>
      </c>
      <c r="AG186" s="12">
        <v>1907</v>
      </c>
    </row>
    <row r="187" spans="1:33" x14ac:dyDescent="0.2">
      <c r="A187" s="12">
        <v>1908</v>
      </c>
      <c r="B187" s="2">
        <v>80.081855840927929</v>
      </c>
      <c r="C187" s="2">
        <v>56.904577739760754</v>
      </c>
      <c r="D187" s="2">
        <v>59.366674624157419</v>
      </c>
      <c r="E187" s="2">
        <v>24.811247134677135</v>
      </c>
      <c r="F187" s="2">
        <v>6.2843040000000006</v>
      </c>
      <c r="I187" s="2">
        <v>13.25</v>
      </c>
      <c r="K187" s="12">
        <v>1908</v>
      </c>
      <c r="L187" s="8">
        <v>795.09289545241165</v>
      </c>
      <c r="M187" s="8">
        <v>890.03106932942137</v>
      </c>
      <c r="N187" s="8">
        <v>885.11761613670194</v>
      </c>
      <c r="O187" s="8">
        <v>1121.9503614727346</v>
      </c>
      <c r="P187" s="8">
        <v>353.44389432235403</v>
      </c>
      <c r="R187" s="8">
        <v>426.1335426245833</v>
      </c>
      <c r="V187" s="12">
        <v>1908</v>
      </c>
      <c r="W187" s="2">
        <v>7.9936607167162084</v>
      </c>
      <c r="X187" s="2">
        <v>5.0742457024057837</v>
      </c>
      <c r="Y187" s="2">
        <v>5.3231805098989327</v>
      </c>
      <c r="Z187" s="2">
        <v>1.7551102665588851</v>
      </c>
      <c r="AA187" s="2">
        <v>1.4111271795217468</v>
      </c>
      <c r="AD187" s="2">
        <v>2.0075489023674931</v>
      </c>
      <c r="AE187" s="2">
        <v>1.7009227216151974</v>
      </c>
      <c r="AF187" s="2">
        <v>6.2393013792216516</v>
      </c>
      <c r="AG187" s="12">
        <v>1908</v>
      </c>
    </row>
    <row r="188" spans="1:33" x14ac:dyDescent="0.2">
      <c r="A188" s="12">
        <v>1909</v>
      </c>
      <c r="B188" s="2">
        <v>82.40306905370845</v>
      </c>
      <c r="C188" s="2">
        <v>60.377901566682112</v>
      </c>
      <c r="D188" s="2">
        <v>64.033815308145535</v>
      </c>
      <c r="E188" s="2">
        <v>25.5</v>
      </c>
      <c r="F188" s="2">
        <v>5.6397599999999999</v>
      </c>
      <c r="I188" s="2">
        <v>13</v>
      </c>
      <c r="K188" s="12">
        <v>1909</v>
      </c>
      <c r="L188" s="8">
        <v>819.87609195363598</v>
      </c>
      <c r="M188" s="8">
        <v>865.85387388501192</v>
      </c>
      <c r="N188" s="8">
        <v>931.47259010433561</v>
      </c>
      <c r="O188" s="8">
        <v>1118.7653836051145</v>
      </c>
      <c r="P188" s="8">
        <v>334.43923031396724</v>
      </c>
      <c r="R188" s="8">
        <v>675.71047679601452</v>
      </c>
      <c r="V188" s="12">
        <v>1909</v>
      </c>
      <c r="W188" s="2">
        <v>7.9767249948587589</v>
      </c>
      <c r="X188" s="2">
        <v>5.5343021429653545</v>
      </c>
      <c r="Y188" s="2">
        <v>5.4559295549540066</v>
      </c>
      <c r="Z188" s="2">
        <v>1.8089668785496305</v>
      </c>
      <c r="AA188" s="2">
        <v>1.338359736026778</v>
      </c>
      <c r="AD188" s="2">
        <v>2.0262703516847353</v>
      </c>
      <c r="AE188" s="2">
        <v>2.0435858239506084</v>
      </c>
      <c r="AF188" s="2">
        <v>6.2260825203673695</v>
      </c>
      <c r="AG188" s="12">
        <v>1909</v>
      </c>
    </row>
    <row r="189" spans="1:33" x14ac:dyDescent="0.2">
      <c r="A189" s="12">
        <v>1910</v>
      </c>
      <c r="B189" s="2">
        <v>79.269872511742349</v>
      </c>
      <c r="C189" s="2">
        <v>59.83672923126781</v>
      </c>
      <c r="D189" s="2">
        <v>64.417962660742532</v>
      </c>
      <c r="E189" s="2">
        <v>25.5</v>
      </c>
      <c r="F189" s="2">
        <v>5.5323359999999999</v>
      </c>
      <c r="G189" s="2">
        <v>5.8156862399999998</v>
      </c>
      <c r="I189" s="2">
        <v>13.25</v>
      </c>
      <c r="K189" s="12">
        <v>1910</v>
      </c>
      <c r="L189" s="8">
        <v>805.41188623266521</v>
      </c>
      <c r="M189" s="8">
        <v>844.27491387474458</v>
      </c>
      <c r="N189" s="8">
        <v>915.96772316301292</v>
      </c>
      <c r="O189" s="8">
        <v>1104.8498284130353</v>
      </c>
      <c r="P189" s="8">
        <v>350.00637761546795</v>
      </c>
      <c r="Q189" s="8">
        <v>603.37159731384781</v>
      </c>
      <c r="R189" s="8">
        <v>671.3510543650724</v>
      </c>
      <c r="V189" s="12">
        <v>1910</v>
      </c>
      <c r="W189" s="2">
        <v>7.8112327750484072</v>
      </c>
      <c r="X189" s="2">
        <v>5.6248819979636169</v>
      </c>
      <c r="Y189" s="2">
        <v>5.5815686402703975</v>
      </c>
      <c r="Z189" s="2">
        <v>1.8317507698910065</v>
      </c>
      <c r="AA189" s="2">
        <v>1.2544751004413741</v>
      </c>
      <c r="AB189" s="2">
        <v>0.76497203722354723</v>
      </c>
      <c r="AD189" s="2">
        <v>2.0892514739754735</v>
      </c>
      <c r="AF189" s="2">
        <v>6.0969106838452234</v>
      </c>
      <c r="AG189" s="12">
        <v>1910</v>
      </c>
    </row>
    <row r="190" spans="1:33" x14ac:dyDescent="0.2">
      <c r="A190" s="12">
        <v>1911</v>
      </c>
      <c r="B190" s="2">
        <v>79.471320726511706</v>
      </c>
      <c r="D190" s="2">
        <v>68.737173586715485</v>
      </c>
      <c r="E190" s="2">
        <v>25.5</v>
      </c>
      <c r="F190" s="2">
        <v>5.2100640000000009</v>
      </c>
      <c r="G190" s="2">
        <v>5.8156862399999998</v>
      </c>
      <c r="I190" s="2">
        <v>14</v>
      </c>
      <c r="K190" s="12">
        <v>1911</v>
      </c>
      <c r="L190" s="8">
        <v>809.13390175609766</v>
      </c>
      <c r="N190" s="8">
        <v>948.23988577542195</v>
      </c>
      <c r="O190" s="8">
        <v>1136.3533711302266</v>
      </c>
      <c r="P190" s="8">
        <v>369.17222121402142</v>
      </c>
      <c r="Q190" s="8">
        <v>551.84659528868622</v>
      </c>
      <c r="R190" s="8">
        <v>610.319140331884</v>
      </c>
      <c r="V190" s="12">
        <v>1911</v>
      </c>
      <c r="W190" s="2">
        <v>7.7950604504623904</v>
      </c>
      <c r="Y190" s="2">
        <v>5.753113024326983</v>
      </c>
      <c r="Z190" s="2">
        <v>1.7809684691625687</v>
      </c>
      <c r="AA190" s="2">
        <v>1.1200657013069921</v>
      </c>
      <c r="AB190" s="2">
        <v>0.83639620854876162</v>
      </c>
      <c r="AD190" s="2">
        <v>1.9673154948999665</v>
      </c>
      <c r="AF190" s="2">
        <v>6.0842876803590018</v>
      </c>
      <c r="AG190" s="12">
        <v>1911</v>
      </c>
    </row>
    <row r="191" spans="1:33" x14ac:dyDescent="0.2">
      <c r="A191" s="12">
        <v>1912</v>
      </c>
      <c r="B191" s="2">
        <v>69.648028298178957</v>
      </c>
      <c r="D191" s="2">
        <v>62.592195104969804</v>
      </c>
      <c r="E191" s="2">
        <v>25.5</v>
      </c>
      <c r="F191" s="2">
        <v>5.1294959999999996</v>
      </c>
      <c r="G191" s="2">
        <v>6.03936648</v>
      </c>
      <c r="H191" s="2">
        <v>7.3853999999999989</v>
      </c>
      <c r="I191" s="2">
        <v>14.5</v>
      </c>
      <c r="K191" s="12">
        <v>1912</v>
      </c>
      <c r="L191" s="8">
        <v>729.6726223883262</v>
      </c>
      <c r="N191" s="8">
        <v>874.76824534668503</v>
      </c>
      <c r="O191" s="8">
        <v>1005.9504882674047</v>
      </c>
      <c r="P191" s="8">
        <v>388.38702854566992</v>
      </c>
      <c r="Q191" s="8">
        <v>421.43214584033575</v>
      </c>
      <c r="R191" s="8">
        <v>458.8292108566485</v>
      </c>
      <c r="V191" s="12">
        <v>1912</v>
      </c>
      <c r="W191" s="2">
        <v>7.5754812828437297</v>
      </c>
      <c r="Y191" s="2">
        <v>5.6788007092915276</v>
      </c>
      <c r="Z191" s="2">
        <v>2.0118381047711651</v>
      </c>
      <c r="AA191" s="2">
        <v>1.0481886036906776</v>
      </c>
      <c r="AB191" s="2">
        <v>1.1373475059531737</v>
      </c>
      <c r="AC191" s="2">
        <v>1.2774750239822568</v>
      </c>
      <c r="AD191" s="2">
        <v>1.8967153465127087</v>
      </c>
      <c r="AF191" s="2">
        <v>5.9128992949967785</v>
      </c>
      <c r="AG191" s="12">
        <v>1912</v>
      </c>
    </row>
    <row r="192" spans="1:33" x14ac:dyDescent="0.2">
      <c r="A192" s="12">
        <v>1913</v>
      </c>
      <c r="B192" s="2">
        <v>77.35798319327732</v>
      </c>
      <c r="D192" s="2">
        <v>69.753510757148391</v>
      </c>
      <c r="E192" s="2">
        <v>26.502705826494488</v>
      </c>
      <c r="F192" s="2">
        <v>6.1768799999999997</v>
      </c>
      <c r="G192" s="2">
        <v>6.03936648</v>
      </c>
      <c r="H192" s="2">
        <v>7.3853999999999989</v>
      </c>
      <c r="I192" s="2">
        <v>14.75</v>
      </c>
      <c r="K192" s="12">
        <v>1913</v>
      </c>
      <c r="L192" s="8">
        <v>747.39367600696824</v>
      </c>
      <c r="N192" s="8">
        <v>890.63705705365442</v>
      </c>
      <c r="O192" s="8">
        <v>1024.1990232019609</v>
      </c>
      <c r="P192" s="8">
        <v>379.50010927342049</v>
      </c>
      <c r="Q192" s="8">
        <v>566.47340611746858</v>
      </c>
      <c r="R192" s="8">
        <v>625.57711884018124</v>
      </c>
      <c r="V192" s="12">
        <v>1913</v>
      </c>
      <c r="W192" s="2">
        <v>8.2145764310690925</v>
      </c>
      <c r="Y192" s="2">
        <v>6.2157675490707733</v>
      </c>
      <c r="Z192" s="2">
        <v>2.0536920106926524</v>
      </c>
      <c r="AA192" s="2">
        <v>1.2917745198206882</v>
      </c>
      <c r="AB192" s="2">
        <v>0.84613822083045021</v>
      </c>
      <c r="AC192" s="2">
        <v>0.93696338866991291</v>
      </c>
      <c r="AD192" s="2">
        <v>1.8577361958557541</v>
      </c>
      <c r="AF192" s="2">
        <v>6.4117329809746852</v>
      </c>
      <c r="AG192" s="12">
        <v>1913</v>
      </c>
    </row>
    <row r="193" spans="1:33" x14ac:dyDescent="0.2">
      <c r="A193" s="12">
        <v>1914</v>
      </c>
      <c r="F193" s="2">
        <v>5.9351760000000002</v>
      </c>
      <c r="G193" s="2">
        <v>6.03936648</v>
      </c>
      <c r="H193" s="2">
        <v>7.3853999999999989</v>
      </c>
      <c r="K193" s="12">
        <v>1914</v>
      </c>
      <c r="O193" s="8">
        <v>1117.9994287922393</v>
      </c>
      <c r="P193" s="8">
        <v>342.79998345153064</v>
      </c>
      <c r="Q193" s="8">
        <v>543.99146425697018</v>
      </c>
      <c r="R193" s="8">
        <v>602.69015107773555</v>
      </c>
      <c r="V193" s="12">
        <v>1914</v>
      </c>
      <c r="AA193" s="2">
        <v>1.3741124183931492</v>
      </c>
      <c r="AB193" s="2">
        <v>0.88110720754541416</v>
      </c>
      <c r="AC193" s="2">
        <v>0.97254427684725142</v>
      </c>
      <c r="AG193" s="12">
        <v>1914</v>
      </c>
    </row>
    <row r="194" spans="1:33" x14ac:dyDescent="0.2">
      <c r="A194" s="12">
        <v>1915</v>
      </c>
      <c r="F194" s="2">
        <v>6.0157439999999998</v>
      </c>
      <c r="G194" s="2">
        <v>6.03936648</v>
      </c>
      <c r="H194" s="2">
        <v>9.0638999999999985</v>
      </c>
      <c r="K194" s="12">
        <v>1915</v>
      </c>
      <c r="P194" s="8">
        <v>322.80897732635719</v>
      </c>
      <c r="Q194" s="8">
        <v>499.33276035013847</v>
      </c>
      <c r="R194" s="8">
        <v>551.4669375141666</v>
      </c>
      <c r="V194" s="12">
        <v>1915</v>
      </c>
      <c r="AA194" s="2">
        <v>1.4790171077470131</v>
      </c>
      <c r="AB194" s="2">
        <v>0.95991058079966207</v>
      </c>
      <c r="AC194" s="2">
        <v>1.3044429210929134</v>
      </c>
      <c r="AG194" s="12">
        <v>1915</v>
      </c>
    </row>
    <row r="195" spans="1:33" x14ac:dyDescent="0.2">
      <c r="A195" s="12">
        <v>1916</v>
      </c>
      <c r="F195" s="2">
        <v>6.0963119999999984</v>
      </c>
      <c r="G195" s="2">
        <v>6.03936648</v>
      </c>
      <c r="H195" s="2">
        <v>9.0638999999999985</v>
      </c>
      <c r="K195" s="12">
        <v>1916</v>
      </c>
      <c r="P195" s="8">
        <v>369.40469994765164</v>
      </c>
      <c r="Q195" s="8">
        <v>507.41577574826158</v>
      </c>
      <c r="R195" s="8">
        <v>560.18578237605061</v>
      </c>
      <c r="V195" s="12">
        <v>1916</v>
      </c>
      <c r="AA195" s="2">
        <v>1.3097675416226422</v>
      </c>
      <c r="AB195" s="2">
        <v>0.94461942830448575</v>
      </c>
      <c r="AC195" s="2">
        <v>1.2841403075350473</v>
      </c>
      <c r="AG195" s="12">
        <v>1916</v>
      </c>
    </row>
    <row r="196" spans="1:33" x14ac:dyDescent="0.2">
      <c r="A196" s="12">
        <v>1917</v>
      </c>
      <c r="F196" s="2">
        <v>5.9351760000000002</v>
      </c>
      <c r="G196" s="2">
        <v>6.03936648</v>
      </c>
      <c r="H196" s="2">
        <v>9.7353000000000005</v>
      </c>
      <c r="K196" s="12">
        <v>1917</v>
      </c>
      <c r="P196" s="8">
        <v>389.60243673037962</v>
      </c>
      <c r="Q196" s="8">
        <v>533.81884183730483</v>
      </c>
      <c r="R196" s="8">
        <v>587.43217256943831</v>
      </c>
      <c r="V196" s="12">
        <v>1917</v>
      </c>
      <c r="AA196" s="2">
        <v>1.2090420127728734</v>
      </c>
      <c r="AB196" s="2">
        <v>0.89789786803007521</v>
      </c>
      <c r="AC196" s="2">
        <v>1.3152886294315551</v>
      </c>
      <c r="AG196" s="12">
        <v>1917</v>
      </c>
    </row>
    <row r="197" spans="1:33" x14ac:dyDescent="0.2">
      <c r="A197" s="12">
        <v>1918</v>
      </c>
      <c r="F197" s="2">
        <v>6.0694560000000006</v>
      </c>
      <c r="G197" s="2">
        <v>6.03936648</v>
      </c>
      <c r="H197" s="2">
        <v>9.7353000000000005</v>
      </c>
      <c r="K197" s="12">
        <v>1918</v>
      </c>
      <c r="P197" s="8">
        <v>362.67593046427845</v>
      </c>
      <c r="Q197" s="8">
        <v>731.21659431373894</v>
      </c>
      <c r="R197" s="8">
        <v>814.12213897842378</v>
      </c>
      <c r="V197" s="12">
        <v>1918</v>
      </c>
      <c r="AA197" s="2">
        <v>1.328190863193504</v>
      </c>
      <c r="AB197" s="2">
        <v>0.65550317611411191</v>
      </c>
      <c r="AC197" s="2">
        <v>0.949050296202956</v>
      </c>
      <c r="AG197" s="12">
        <v>1918</v>
      </c>
    </row>
    <row r="198" spans="1:33" x14ac:dyDescent="0.2">
      <c r="A198" s="12">
        <v>1919</v>
      </c>
      <c r="F198" s="2">
        <v>6.4991519999999996</v>
      </c>
      <c r="G198" s="2">
        <v>6.4867269599999995</v>
      </c>
      <c r="H198" s="2">
        <v>10.742399999999998</v>
      </c>
      <c r="K198" s="12">
        <v>1919</v>
      </c>
      <c r="P198" s="8">
        <v>330.32557618248791</v>
      </c>
      <c r="Q198" s="8">
        <v>741.75880942070137</v>
      </c>
      <c r="R198" s="8">
        <v>818.4815614093659</v>
      </c>
      <c r="V198" s="12">
        <v>1919</v>
      </c>
      <c r="AA198" s="2">
        <v>1.5615070447973975</v>
      </c>
      <c r="AB198" s="2">
        <v>0.69405255921674003</v>
      </c>
      <c r="AC198" s="2">
        <v>1.0416501345532601</v>
      </c>
      <c r="AG198" s="12">
        <v>1919</v>
      </c>
    </row>
    <row r="199" spans="1:33" x14ac:dyDescent="0.2">
      <c r="A199" s="12">
        <v>1920</v>
      </c>
      <c r="F199" s="2">
        <v>6.0157439999999998</v>
      </c>
      <c r="G199" s="2">
        <v>5.7933182159999994</v>
      </c>
      <c r="H199" s="2">
        <v>10.742399999999998</v>
      </c>
      <c r="K199" s="12">
        <v>1920</v>
      </c>
      <c r="P199" s="8">
        <v>431.31538166277596</v>
      </c>
      <c r="Q199" s="8">
        <v>853.6527774161267</v>
      </c>
      <c r="R199" s="8">
        <v>945.99466751442026</v>
      </c>
      <c r="V199" s="12">
        <v>1920</v>
      </c>
      <c r="AA199" s="2">
        <v>1.106939423675102</v>
      </c>
      <c r="AB199" s="2">
        <v>0.53861144971812047</v>
      </c>
      <c r="AC199" s="2">
        <v>0.90124337678513622</v>
      </c>
      <c r="AG199" s="12">
        <v>1920</v>
      </c>
    </row>
    <row r="200" spans="1:33" x14ac:dyDescent="0.2">
      <c r="A200" s="12">
        <v>1921</v>
      </c>
      <c r="F200" s="2">
        <v>5.8546079999999989</v>
      </c>
      <c r="H200" s="2">
        <v>12.085199999999999</v>
      </c>
      <c r="K200" s="12">
        <v>1921</v>
      </c>
      <c r="P200" s="8">
        <v>426.94322406949908</v>
      </c>
      <c r="Q200" s="8">
        <v>858.15005384800247</v>
      </c>
      <c r="R200" s="8">
        <v>952.53380116083326</v>
      </c>
      <c r="V200" s="12">
        <v>1921</v>
      </c>
      <c r="AA200" s="2">
        <v>1.0883213560400509</v>
      </c>
      <c r="AC200" s="2">
        <v>1.0069383952296174</v>
      </c>
      <c r="AG200" s="12">
        <v>1921</v>
      </c>
    </row>
    <row r="201" spans="1:33" x14ac:dyDescent="0.2">
      <c r="A201" s="12">
        <v>1922</v>
      </c>
      <c r="F201" s="2">
        <v>7.6271039999999992</v>
      </c>
      <c r="H201" s="2">
        <v>12.085199999999999</v>
      </c>
      <c r="K201" s="12">
        <v>1922</v>
      </c>
      <c r="P201" s="8">
        <v>421.00147766829201</v>
      </c>
      <c r="Q201" s="8">
        <v>783.3133082433518</v>
      </c>
      <c r="R201" s="8">
        <v>867.52506375746373</v>
      </c>
      <c r="V201" s="12">
        <v>1922</v>
      </c>
      <c r="AA201" s="2">
        <v>1.4378232533488913</v>
      </c>
      <c r="AC201" s="2">
        <v>1.1056082379782484</v>
      </c>
      <c r="AG201" s="12">
        <v>1922</v>
      </c>
    </row>
    <row r="202" spans="1:33" x14ac:dyDescent="0.2">
      <c r="A202" s="12">
        <v>1923</v>
      </c>
      <c r="F202" s="2">
        <v>7.0362719999999985</v>
      </c>
      <c r="H202" s="2">
        <v>14.435099999999997</v>
      </c>
      <c r="K202" s="12">
        <v>1923</v>
      </c>
      <c r="P202" s="8">
        <v>441.7850600139912</v>
      </c>
      <c r="Q202" s="8">
        <v>835.1048423587996</v>
      </c>
      <c r="R202" s="8">
        <v>926.37726657518101</v>
      </c>
      <c r="V202" s="12">
        <v>1923</v>
      </c>
      <c r="AA202" s="2">
        <v>1.2640406755642666</v>
      </c>
      <c r="AC202" s="2">
        <v>1.2366914630561923</v>
      </c>
      <c r="AG202" s="12">
        <v>1923</v>
      </c>
    </row>
    <row r="203" spans="1:33" x14ac:dyDescent="0.2">
      <c r="A203" s="12">
        <v>1924</v>
      </c>
      <c r="F203" s="2">
        <v>6.8214240000000004</v>
      </c>
      <c r="G203" s="2">
        <v>7.038471551999999</v>
      </c>
      <c r="H203" s="2">
        <v>14.435099999999997</v>
      </c>
      <c r="K203" s="12">
        <v>1924</v>
      </c>
      <c r="Q203" s="8">
        <v>1190.9556371165049</v>
      </c>
      <c r="R203" s="8">
        <v>1333.9832638682608</v>
      </c>
      <c r="V203" s="12">
        <v>1924</v>
      </c>
      <c r="AB203" s="2">
        <v>0.46904253687048753</v>
      </c>
      <c r="AC203" s="2">
        <v>0.85881351601124456</v>
      </c>
      <c r="AG203" s="12">
        <v>1924</v>
      </c>
    </row>
    <row r="204" spans="1:33" x14ac:dyDescent="0.2">
      <c r="A204" s="12">
        <v>1925</v>
      </c>
      <c r="G204" s="2">
        <v>8.5147611359999988</v>
      </c>
      <c r="H204" s="2">
        <v>16.113599999999998</v>
      </c>
      <c r="K204" s="12">
        <v>1925</v>
      </c>
      <c r="Q204" s="8">
        <v>1119.3561615558749</v>
      </c>
      <c r="R204" s="8">
        <v>1251.1542376803625</v>
      </c>
      <c r="V204" s="12">
        <v>1925</v>
      </c>
      <c r="AB204" s="2">
        <v>0.60371731227532133</v>
      </c>
      <c r="AC204" s="2">
        <v>1.022141878548996</v>
      </c>
      <c r="AG204" s="12">
        <v>1925</v>
      </c>
    </row>
    <row r="205" spans="1:33" x14ac:dyDescent="0.2">
      <c r="A205" s="12">
        <v>1926</v>
      </c>
      <c r="H205" s="2">
        <v>17.120699999999999</v>
      </c>
      <c r="K205" s="12">
        <v>1926</v>
      </c>
      <c r="Q205" s="8">
        <v>847.75159149177591</v>
      </c>
      <c r="R205" s="8">
        <v>938.36567826027169</v>
      </c>
      <c r="V205" s="12">
        <v>1926</v>
      </c>
      <c r="AC205" s="2">
        <v>1.4480343279444112</v>
      </c>
      <c r="AG205" s="12">
        <v>1926</v>
      </c>
    </row>
    <row r="206" spans="1:33" x14ac:dyDescent="0.2">
      <c r="A206" s="12">
        <v>1927</v>
      </c>
      <c r="G206" s="2">
        <v>8.8651935119999994</v>
      </c>
      <c r="H206" s="2">
        <v>17.120699999999999</v>
      </c>
      <c r="K206" s="12">
        <v>1927</v>
      </c>
      <c r="Q206" s="8">
        <v>1018.1597989804566</v>
      </c>
      <c r="R206" s="8">
        <v>1144.3483881222826</v>
      </c>
      <c r="V206" s="12">
        <v>1927</v>
      </c>
      <c r="AB206" s="2">
        <v>0.69103768128658161</v>
      </c>
      <c r="AC206" s="2">
        <v>1.1873881489144174</v>
      </c>
      <c r="AG206" s="12">
        <v>1927</v>
      </c>
    </row>
    <row r="207" spans="1:33" x14ac:dyDescent="0.2">
      <c r="A207" s="12">
        <v>1928</v>
      </c>
      <c r="G207" s="2">
        <v>7.9779285599999996</v>
      </c>
      <c r="K207" s="12">
        <v>1928</v>
      </c>
      <c r="Q207" s="8">
        <v>1269.6317788531956</v>
      </c>
      <c r="V207" s="12">
        <v>1928</v>
      </c>
      <c r="AG207" s="12">
        <v>1928</v>
      </c>
    </row>
    <row r="208" spans="1:33" x14ac:dyDescent="0.2">
      <c r="A208" s="12">
        <v>1929</v>
      </c>
      <c r="G208" s="2">
        <v>9.3200099999999999</v>
      </c>
      <c r="K208" s="12">
        <v>1929</v>
      </c>
      <c r="Q208" s="8">
        <v>926.9132680459395</v>
      </c>
      <c r="V208" s="12">
        <v>1929</v>
      </c>
      <c r="AG208" s="12">
        <v>1929</v>
      </c>
    </row>
    <row r="209" spans="1:33" x14ac:dyDescent="0.2">
      <c r="A209" s="12">
        <v>1930</v>
      </c>
      <c r="G209" s="2">
        <v>9.3945700799999994</v>
      </c>
      <c r="K209" s="12">
        <v>1930</v>
      </c>
      <c r="Q209" s="8">
        <v>883.15746553076565</v>
      </c>
      <c r="V209" s="12">
        <v>1930</v>
      </c>
      <c r="AG209" s="12">
        <v>1930</v>
      </c>
    </row>
    <row r="210" spans="1:33" x14ac:dyDescent="0.2">
      <c r="A210" s="12">
        <v>1931</v>
      </c>
      <c r="G210" s="2">
        <v>9.3945700799999994</v>
      </c>
      <c r="K210" s="12">
        <v>1931</v>
      </c>
      <c r="V210" s="12">
        <v>1931</v>
      </c>
      <c r="W210" s="2">
        <v>7.9767249948587589</v>
      </c>
      <c r="AC210" s="2">
        <v>1.2774750239822568</v>
      </c>
      <c r="AG210" s="12">
        <v>1931</v>
      </c>
    </row>
    <row r="211" spans="1:33" x14ac:dyDescent="0.2">
      <c r="A211" s="12">
        <v>1932</v>
      </c>
      <c r="G211" s="2">
        <v>10.28929104</v>
      </c>
      <c r="K211" s="12">
        <v>1932</v>
      </c>
      <c r="V211" s="12">
        <v>1932</v>
      </c>
      <c r="W211" s="2">
        <v>7.8112327750484072</v>
      </c>
      <c r="AC211" s="2">
        <v>0.93696338866991291</v>
      </c>
      <c r="AG211" s="12">
        <v>1932</v>
      </c>
    </row>
    <row r="212" spans="1:33" x14ac:dyDescent="0.2">
      <c r="A212" s="12">
        <v>1933</v>
      </c>
      <c r="G212" s="2">
        <v>10.0656108</v>
      </c>
      <c r="K212" s="12">
        <v>1933</v>
      </c>
      <c r="V212" s="12">
        <v>1933</v>
      </c>
      <c r="W212" s="2">
        <v>1</v>
      </c>
      <c r="AC212" s="2">
        <v>1</v>
      </c>
      <c r="AG212" s="12">
        <v>1933</v>
      </c>
    </row>
    <row r="213" spans="1:33" x14ac:dyDescent="0.2">
      <c r="A213" s="13">
        <v>1933</v>
      </c>
      <c r="G213" s="2">
        <v>10.28929104</v>
      </c>
      <c r="K213" s="13">
        <v>1933</v>
      </c>
      <c r="V213" s="13">
        <v>1933</v>
      </c>
      <c r="W213" s="2">
        <v>1</v>
      </c>
      <c r="AC213" s="2">
        <v>1</v>
      </c>
      <c r="AG213" s="13">
        <v>1933</v>
      </c>
    </row>
    <row r="215" spans="1:33" s="14" customFormat="1" ht="18" x14ac:dyDescent="0.2">
      <c r="A215" s="14" t="s">
        <v>58</v>
      </c>
      <c r="B215" s="6"/>
      <c r="C215" s="6"/>
      <c r="D215" s="6"/>
      <c r="E215" s="6"/>
      <c r="F215" s="6"/>
      <c r="G215" s="6"/>
      <c r="H215" s="6"/>
      <c r="I215" s="6"/>
      <c r="J215" s="6"/>
      <c r="K215" s="6"/>
      <c r="L215" s="15" t="s">
        <v>93</v>
      </c>
      <c r="M215" s="15"/>
      <c r="N215" s="15"/>
      <c r="O215" s="15"/>
      <c r="P215" s="15"/>
      <c r="Q215" s="15"/>
      <c r="R215" s="15"/>
      <c r="S215" s="15"/>
      <c r="T215" s="6"/>
      <c r="U215" s="6"/>
      <c r="V215" s="6"/>
      <c r="W215" s="6" t="s">
        <v>59</v>
      </c>
      <c r="X215" s="6"/>
      <c r="Y215" s="6"/>
      <c r="Z215" s="6"/>
      <c r="AA215" s="6"/>
      <c r="AB215" s="6"/>
      <c r="AC215" s="6"/>
      <c r="AD215" s="6"/>
      <c r="AE215" s="6"/>
      <c r="AF215" s="6"/>
    </row>
  </sheetData>
  <phoneticPr fontId="0" type="noConversion"/>
  <pageMargins left="0.7" right="0.7" top="0.75" bottom="0.75" header="0.5" footer="0.5"/>
  <pageSetup paperSize="0"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7"/>
  <sheetViews>
    <sheetView topLeftCell="A3" zoomScale="110" workbookViewId="0">
      <pane xSplit="8100" ySplit="4400" topLeftCell="A194" activePane="bottomLeft"/>
      <selection activeCell="B10" sqref="B10:R10"/>
      <selection pane="topRight" activeCell="Q9" sqref="Q9"/>
      <selection pane="bottomLeft" activeCell="C198" sqref="C198"/>
      <selection pane="bottomRight" activeCell="C197" sqref="C197"/>
    </sheetView>
  </sheetViews>
  <sheetFormatPr baseColWidth="10" defaultColWidth="8.83203125" defaultRowHeight="16" x14ac:dyDescent="0.2"/>
  <cols>
    <col min="1" max="1" width="10.1640625" style="1" customWidth="1"/>
    <col min="2" max="2" width="11.1640625" style="1" customWidth="1"/>
    <col min="3" max="3" width="11.5" style="1" customWidth="1"/>
    <col min="4" max="13" width="8.83203125" style="1"/>
    <col min="14" max="14" width="8.83203125" style="113"/>
    <col min="15" max="17" width="8.83203125" style="1"/>
    <col min="18" max="18" width="10.5" style="1" customWidth="1"/>
    <col min="19" max="19" width="8.83203125" style="1"/>
    <col min="20" max="20" width="12.83203125" style="1" customWidth="1"/>
    <col min="21" max="16384" width="8.83203125" style="1"/>
  </cols>
  <sheetData>
    <row r="1" spans="1:26" ht="18" x14ac:dyDescent="0.2">
      <c r="A1" s="19" t="s">
        <v>77</v>
      </c>
      <c r="B1" s="5" t="s">
        <v>83</v>
      </c>
      <c r="N1" s="111"/>
      <c r="R1" s="30"/>
      <c r="S1" s="30"/>
      <c r="T1" s="30"/>
      <c r="U1" s="30"/>
      <c r="V1" s="30"/>
      <c r="W1" s="30"/>
      <c r="X1" s="30"/>
      <c r="Y1" s="30"/>
      <c r="Z1" s="30"/>
    </row>
    <row r="2" spans="1:26" x14ac:dyDescent="0.2">
      <c r="N2" s="112" t="s">
        <v>271</v>
      </c>
      <c r="R2" s="30"/>
      <c r="S2" s="30"/>
      <c r="T2" s="30"/>
      <c r="U2" s="30"/>
      <c r="V2" s="30"/>
      <c r="W2" s="30"/>
      <c r="X2" s="30"/>
      <c r="Y2" s="30"/>
      <c r="Z2" s="30"/>
    </row>
    <row r="3" spans="1:26" x14ac:dyDescent="0.2">
      <c r="A3" s="22" t="s">
        <v>109</v>
      </c>
      <c r="R3" s="30"/>
      <c r="S3" s="30"/>
      <c r="T3" s="30"/>
      <c r="U3" s="30"/>
      <c r="V3" s="30"/>
      <c r="W3" s="30"/>
      <c r="X3" s="30"/>
      <c r="Y3" s="30"/>
      <c r="Z3" s="30"/>
    </row>
    <row r="4" spans="1:26" x14ac:dyDescent="0.2">
      <c r="A4" s="22" t="s">
        <v>110</v>
      </c>
      <c r="R4" s="30"/>
      <c r="S4" s="30"/>
      <c r="T4" s="30"/>
      <c r="U4" s="30"/>
      <c r="V4" s="30"/>
      <c r="W4" s="30"/>
      <c r="X4" s="30"/>
      <c r="Y4" s="30"/>
      <c r="Z4" s="30"/>
    </row>
    <row r="5" spans="1:26" x14ac:dyDescent="0.2">
      <c r="A5" s="22" t="s">
        <v>111</v>
      </c>
      <c r="R5" s="30"/>
      <c r="S5" s="30"/>
      <c r="T5" s="30"/>
      <c r="U5" s="30"/>
      <c r="V5" s="30"/>
      <c r="W5" s="30"/>
      <c r="X5" s="30"/>
      <c r="Y5" s="30"/>
      <c r="Z5" s="30"/>
    </row>
    <row r="7" spans="1:26" x14ac:dyDescent="0.2">
      <c r="B7" s="20" t="s">
        <v>81</v>
      </c>
      <c r="C7" s="21"/>
      <c r="D7" s="21"/>
      <c r="E7" s="21"/>
      <c r="F7" s="21"/>
      <c r="G7" s="21"/>
      <c r="H7" s="21"/>
      <c r="I7" s="21"/>
      <c r="J7" s="21"/>
      <c r="K7" s="21"/>
      <c r="L7" s="21"/>
      <c r="M7" s="21"/>
      <c r="N7" s="21"/>
      <c r="O7" s="21"/>
      <c r="P7" s="21"/>
      <c r="Q7" s="21"/>
    </row>
    <row r="8" spans="1:26" x14ac:dyDescent="0.2">
      <c r="A8" s="3"/>
      <c r="B8" s="4" t="s">
        <v>61</v>
      </c>
      <c r="C8" s="4" t="s">
        <v>61</v>
      </c>
      <c r="D8" s="4" t="s">
        <v>61</v>
      </c>
      <c r="E8" s="4" t="s">
        <v>61</v>
      </c>
      <c r="F8" s="4" t="s">
        <v>61</v>
      </c>
      <c r="G8" s="4" t="s">
        <v>61</v>
      </c>
      <c r="H8" s="4" t="s">
        <v>61</v>
      </c>
      <c r="I8" s="4" t="s">
        <v>61</v>
      </c>
      <c r="J8" s="4" t="s">
        <v>61</v>
      </c>
      <c r="K8" s="4" t="s">
        <v>61</v>
      </c>
      <c r="L8" s="4" t="s">
        <v>74</v>
      </c>
      <c r="M8" s="4" t="s">
        <v>74</v>
      </c>
      <c r="N8" s="114" t="s">
        <v>61</v>
      </c>
      <c r="O8" s="4" t="s">
        <v>75</v>
      </c>
      <c r="P8" s="4" t="s">
        <v>61</v>
      </c>
      <c r="Q8" s="4" t="s">
        <v>61</v>
      </c>
      <c r="R8" s="4" t="s">
        <v>76</v>
      </c>
    </row>
    <row r="9" spans="1:26" x14ac:dyDescent="0.2">
      <c r="A9" s="3"/>
      <c r="B9" s="4" t="s">
        <v>82</v>
      </c>
      <c r="C9" s="4" t="s">
        <v>82</v>
      </c>
      <c r="D9" s="4" t="s">
        <v>86</v>
      </c>
      <c r="E9" s="4"/>
      <c r="F9" s="4" t="s">
        <v>88</v>
      </c>
      <c r="G9" s="4" t="s">
        <v>89</v>
      </c>
      <c r="H9" s="4"/>
      <c r="I9" s="4"/>
      <c r="J9" s="4"/>
      <c r="K9" s="4"/>
      <c r="L9" s="4" t="s">
        <v>66</v>
      </c>
      <c r="M9" s="4" t="s">
        <v>91</v>
      </c>
      <c r="N9" s="114"/>
      <c r="O9" s="4"/>
      <c r="P9" s="4"/>
      <c r="Q9" s="117" t="s">
        <v>272</v>
      </c>
      <c r="R9" s="4"/>
    </row>
    <row r="10" spans="1:26" s="17" customFormat="1" x14ac:dyDescent="0.2">
      <c r="B10" s="18" t="s">
        <v>84</v>
      </c>
      <c r="C10" s="18" t="s">
        <v>85</v>
      </c>
      <c r="D10" s="18" t="s">
        <v>87</v>
      </c>
      <c r="E10" s="18" t="s">
        <v>67</v>
      </c>
      <c r="F10" s="18" t="s">
        <v>87</v>
      </c>
      <c r="G10" s="18" t="s">
        <v>87</v>
      </c>
      <c r="H10" s="18" t="s">
        <v>66</v>
      </c>
      <c r="I10" s="18" t="s">
        <v>68</v>
      </c>
      <c r="J10" s="18" t="s">
        <v>65</v>
      </c>
      <c r="K10" s="18" t="s">
        <v>69</v>
      </c>
      <c r="L10" s="18" t="s">
        <v>90</v>
      </c>
      <c r="M10" s="18" t="s">
        <v>92</v>
      </c>
      <c r="N10" s="115" t="s">
        <v>70</v>
      </c>
      <c r="O10" s="18" t="s">
        <v>71</v>
      </c>
      <c r="P10" s="18" t="s">
        <v>72</v>
      </c>
      <c r="Q10" s="18" t="s">
        <v>79</v>
      </c>
      <c r="R10" s="18" t="s">
        <v>73</v>
      </c>
    </row>
    <row r="11" spans="1:26" x14ac:dyDescent="0.2">
      <c r="A11" s="11">
        <v>1738</v>
      </c>
      <c r="B11" s="2">
        <v>0.7254874</v>
      </c>
      <c r="C11" s="2">
        <v>0.35576085280000003</v>
      </c>
      <c r="D11" s="2">
        <v>1.1205839517274994</v>
      </c>
      <c r="E11" s="2">
        <v>0.90738541910146053</v>
      </c>
      <c r="F11" s="2">
        <v>0.80819565426146123</v>
      </c>
      <c r="G11" s="2">
        <v>0.55402788138793413</v>
      </c>
      <c r="H11" s="2">
        <v>0.99016323377502924</v>
      </c>
      <c r="I11" s="2">
        <v>0.66992763157894741</v>
      </c>
      <c r="J11" s="2">
        <v>0.39263157894736839</v>
      </c>
      <c r="K11" s="2">
        <v>1.6520309428743947</v>
      </c>
      <c r="L11" s="2">
        <v>1.3763268949472907</v>
      </c>
      <c r="M11" s="2">
        <v>3.2480694252970994</v>
      </c>
      <c r="N11" s="116">
        <v>1.3398286379350532</v>
      </c>
      <c r="O11" s="2">
        <v>6.1446812059993867</v>
      </c>
      <c r="P11" s="2">
        <v>2.6796572758701065</v>
      </c>
      <c r="Q11" s="2">
        <v>2.6796572758701065</v>
      </c>
      <c r="R11" s="2">
        <v>11.200083854197869</v>
      </c>
      <c r="S11" s="11">
        <v>1738</v>
      </c>
    </row>
    <row r="12" spans="1:26" x14ac:dyDescent="0.2">
      <c r="A12" s="12">
        <v>1739</v>
      </c>
      <c r="B12" s="2">
        <v>0.73006038000000006</v>
      </c>
      <c r="C12" s="2">
        <v>0.36004976346000001</v>
      </c>
      <c r="D12" s="2">
        <v>1.2006256625651779</v>
      </c>
      <c r="E12" s="2">
        <v>0.91431202535414358</v>
      </c>
      <c r="F12" s="2">
        <v>0.838434267176006</v>
      </c>
      <c r="G12" s="2">
        <v>0.56086773177543958</v>
      </c>
      <c r="H12" s="2">
        <v>1.1305595131908914</v>
      </c>
      <c r="I12" s="2">
        <v>0.64931447368421047</v>
      </c>
      <c r="J12" s="2">
        <v>0.39753947368421055</v>
      </c>
      <c r="K12" s="2">
        <v>1.7700331530797082</v>
      </c>
      <c r="L12" s="2">
        <v>1.571477723335339</v>
      </c>
      <c r="M12" s="2">
        <v>3.4800743842468917</v>
      </c>
      <c r="N12" s="116">
        <v>1.4355306835018429</v>
      </c>
      <c r="O12" s="2">
        <v>6.1446812059993867</v>
      </c>
      <c r="P12" s="2">
        <v>2.8710613670036857</v>
      </c>
      <c r="Q12" s="2">
        <v>2.8710613670036857</v>
      </c>
      <c r="R12" s="2">
        <v>11.200083854197869</v>
      </c>
      <c r="S12" s="12">
        <v>1739</v>
      </c>
    </row>
    <row r="13" spans="1:26" x14ac:dyDescent="0.2">
      <c r="A13" s="12">
        <v>1740</v>
      </c>
      <c r="B13" s="2">
        <v>0.73463336000000012</v>
      </c>
      <c r="C13" s="2">
        <v>0.36433867411999998</v>
      </c>
      <c r="D13" s="2">
        <v>1.2806673734028564</v>
      </c>
      <c r="E13" s="2">
        <v>0.92123863160682651</v>
      </c>
      <c r="F13" s="2">
        <v>0.86500759367666624</v>
      </c>
      <c r="G13" s="2">
        <v>0.56770758216294481</v>
      </c>
      <c r="H13" s="2">
        <v>1.1822844582388408</v>
      </c>
      <c r="I13" s="2">
        <v>0.67360855263157893</v>
      </c>
      <c r="J13" s="2">
        <v>0.40244736842105266</v>
      </c>
      <c r="K13" s="2">
        <v>1.8880353632850222</v>
      </c>
      <c r="L13" s="2">
        <v>1.6433753969519886</v>
      </c>
      <c r="M13" s="2">
        <v>3.7120793431966845</v>
      </c>
      <c r="N13" s="116">
        <v>1.5312327290686323</v>
      </c>
      <c r="O13" s="2">
        <v>6.1446812059993867</v>
      </c>
      <c r="P13" s="2">
        <v>3.0624654581372646</v>
      </c>
      <c r="Q13" s="2">
        <v>3.0624654581372646</v>
      </c>
      <c r="R13" s="2">
        <v>11.200083854197869</v>
      </c>
      <c r="S13" s="12">
        <v>1740</v>
      </c>
    </row>
    <row r="14" spans="1:26" x14ac:dyDescent="0.2">
      <c r="A14" s="12">
        <v>1741</v>
      </c>
      <c r="B14" s="2">
        <v>0.73920633999999996</v>
      </c>
      <c r="C14" s="2">
        <v>0.36862758477999996</v>
      </c>
      <c r="D14" s="2">
        <v>1.2806673734028564</v>
      </c>
      <c r="E14" s="2">
        <v>0.92816523785950944</v>
      </c>
      <c r="F14" s="2">
        <v>0.83568530236559269</v>
      </c>
      <c r="G14" s="2">
        <v>0.57454743255045015</v>
      </c>
      <c r="H14" s="2">
        <v>1.1453380689188768</v>
      </c>
      <c r="I14" s="2">
        <v>0.69495789473684211</v>
      </c>
      <c r="J14" s="2">
        <v>0.40735526315789472</v>
      </c>
      <c r="K14" s="2">
        <v>1.8880353632850222</v>
      </c>
      <c r="L14" s="2">
        <v>1.592019915797239</v>
      </c>
      <c r="M14" s="2">
        <v>3.7120793431966845</v>
      </c>
      <c r="N14" s="116">
        <v>1.5312327290686323</v>
      </c>
      <c r="O14" s="2">
        <v>6.1446812059993867</v>
      </c>
      <c r="P14" s="2">
        <v>3.0624654581372646</v>
      </c>
      <c r="Q14" s="2">
        <v>3.0624654581372646</v>
      </c>
      <c r="R14" s="2">
        <v>11.200083854197869</v>
      </c>
      <c r="S14" s="12">
        <v>1741</v>
      </c>
    </row>
    <row r="15" spans="1:26" x14ac:dyDescent="0.2">
      <c r="A15" s="12">
        <v>1742</v>
      </c>
      <c r="B15" s="2">
        <v>0.74377932000000002</v>
      </c>
      <c r="C15" s="2">
        <v>0.37291649544</v>
      </c>
      <c r="D15" s="2">
        <v>1.3607090842405345</v>
      </c>
      <c r="E15" s="2">
        <v>0.93509184411219226</v>
      </c>
      <c r="F15" s="2">
        <v>0.85676069924542675</v>
      </c>
      <c r="G15" s="2">
        <v>0.58138728293795561</v>
      </c>
      <c r="H15" s="2">
        <v>1.0492774566869711</v>
      </c>
      <c r="I15" s="2">
        <v>0.67139999999999989</v>
      </c>
      <c r="J15" s="2">
        <v>0.41226315789473672</v>
      </c>
      <c r="K15" s="2">
        <v>2.0060375734903362</v>
      </c>
      <c r="L15" s="2">
        <v>1.4584956647948899</v>
      </c>
      <c r="M15" s="2">
        <v>3.9440843021464764</v>
      </c>
      <c r="N15" s="116">
        <v>1.6269347746354215</v>
      </c>
      <c r="O15" s="2">
        <v>6.1446812059993867</v>
      </c>
      <c r="P15" s="2">
        <v>3.2538695492708429</v>
      </c>
      <c r="Q15" s="2">
        <v>3.2538695492708429</v>
      </c>
      <c r="R15" s="2">
        <v>11.200083854197869</v>
      </c>
      <c r="S15" s="12">
        <v>1742</v>
      </c>
    </row>
    <row r="16" spans="1:26" x14ac:dyDescent="0.2">
      <c r="A16" s="12">
        <v>1743</v>
      </c>
      <c r="B16" s="2">
        <v>0.74835230000000008</v>
      </c>
      <c r="C16" s="2">
        <v>0.37720540609999997</v>
      </c>
      <c r="D16" s="2">
        <v>1.3607090842405345</v>
      </c>
      <c r="E16" s="2">
        <v>0.93509184411219226</v>
      </c>
      <c r="F16" s="2">
        <v>0.87233816650443463</v>
      </c>
      <c r="G16" s="2">
        <v>0.58822713332546084</v>
      </c>
      <c r="H16" s="2">
        <v>1.0123310673670074</v>
      </c>
      <c r="I16" s="2">
        <v>0.68833223684210521</v>
      </c>
      <c r="J16" s="2">
        <v>0.41717105263157894</v>
      </c>
      <c r="K16" s="2">
        <v>2.0060375734903362</v>
      </c>
      <c r="L16" s="2">
        <v>1.4071401836401403</v>
      </c>
      <c r="M16" s="2">
        <v>3.9440843021464764</v>
      </c>
      <c r="N16" s="116">
        <v>1.6269347746354215</v>
      </c>
      <c r="O16" s="2">
        <v>6.1446812059993867</v>
      </c>
      <c r="P16" s="2">
        <v>3.2538695492708429</v>
      </c>
      <c r="Q16" s="2">
        <v>3.2538695492708429</v>
      </c>
      <c r="R16" s="2">
        <v>11.200083854197869</v>
      </c>
      <c r="S16" s="12">
        <v>1743</v>
      </c>
    </row>
    <row r="17" spans="1:19" x14ac:dyDescent="0.2">
      <c r="A17" s="12">
        <v>1744</v>
      </c>
      <c r="B17" s="2">
        <v>0.74835230000000008</v>
      </c>
      <c r="C17" s="2">
        <v>0.38149431675999995</v>
      </c>
      <c r="D17" s="2">
        <v>1.440750795078213</v>
      </c>
      <c r="E17" s="2">
        <v>0.93509184411219226</v>
      </c>
      <c r="F17" s="2">
        <v>0.95663975402377066</v>
      </c>
      <c r="G17" s="2">
        <v>0.59506698371296618</v>
      </c>
      <c r="H17" s="2">
        <v>1.1896737361028336</v>
      </c>
      <c r="I17" s="2">
        <v>0.70084736842105266</v>
      </c>
      <c r="J17" s="2">
        <v>0.422078947368421</v>
      </c>
      <c r="K17" s="2">
        <v>2.1240397836956504</v>
      </c>
      <c r="L17" s="2">
        <v>1.6536464931829389</v>
      </c>
      <c r="M17" s="2">
        <v>4.1760892610962701</v>
      </c>
      <c r="N17" s="116">
        <v>1.7226368202022113</v>
      </c>
      <c r="O17" s="2">
        <v>6.1446812059993867</v>
      </c>
      <c r="P17" s="2">
        <v>3.4452736404044226</v>
      </c>
      <c r="Q17" s="2">
        <v>3.4452736404044226</v>
      </c>
      <c r="R17" s="2">
        <v>11.200083854197869</v>
      </c>
      <c r="S17" s="12">
        <v>1744</v>
      </c>
    </row>
    <row r="18" spans="1:19" x14ac:dyDescent="0.2">
      <c r="A18" s="12">
        <v>1745</v>
      </c>
      <c r="B18" s="2">
        <v>0.74835230000000008</v>
      </c>
      <c r="C18" s="2">
        <v>0.38578322742000004</v>
      </c>
      <c r="D18" s="2">
        <v>1.440750795078213</v>
      </c>
      <c r="E18" s="2">
        <v>0.93509184411219226</v>
      </c>
      <c r="F18" s="2">
        <v>0.9896273317487283</v>
      </c>
      <c r="G18" s="2">
        <v>0.60190683410047163</v>
      </c>
      <c r="H18" s="2">
        <v>1.5074126842545219</v>
      </c>
      <c r="I18" s="2">
        <v>0.76857631578947372</v>
      </c>
      <c r="J18" s="2">
        <v>0.42698684210526311</v>
      </c>
      <c r="K18" s="2">
        <v>2.1240397836956504</v>
      </c>
      <c r="L18" s="2">
        <v>2.0953036311137856</v>
      </c>
      <c r="M18" s="2">
        <v>4.1760892610962701</v>
      </c>
      <c r="N18" s="116">
        <v>1.7226368202022113</v>
      </c>
      <c r="O18" s="2">
        <v>6.1446812059993867</v>
      </c>
      <c r="P18" s="2">
        <v>3.4452736404044226</v>
      </c>
      <c r="Q18" s="2">
        <v>3.4452736404044226</v>
      </c>
      <c r="R18" s="2">
        <v>11.200083854197869</v>
      </c>
      <c r="S18" s="12">
        <v>1745</v>
      </c>
    </row>
    <row r="19" spans="1:19" x14ac:dyDescent="0.2">
      <c r="A19" s="12">
        <v>1746</v>
      </c>
      <c r="B19" s="2">
        <v>0.74835230000000008</v>
      </c>
      <c r="C19" s="2">
        <v>0.39007213807999996</v>
      </c>
      <c r="D19" s="2">
        <v>1.5207925059158918</v>
      </c>
      <c r="E19" s="2">
        <v>0.93509184411219226</v>
      </c>
      <c r="F19" s="2">
        <v>1.0620167384229406</v>
      </c>
      <c r="G19" s="2">
        <v>0.60874668448797697</v>
      </c>
      <c r="H19" s="2">
        <v>1.2487879590147755</v>
      </c>
      <c r="I19" s="2">
        <v>0.79507894736842111</v>
      </c>
      <c r="J19" s="2">
        <v>0.43189473684210522</v>
      </c>
      <c r="K19" s="2">
        <v>2.2420419939009637</v>
      </c>
      <c r="L19" s="2">
        <v>1.7358152630305379</v>
      </c>
      <c r="M19" s="2">
        <v>4.4080942200460624</v>
      </c>
      <c r="N19" s="116">
        <v>1.8183388657690009</v>
      </c>
      <c r="O19" s="2">
        <v>6.1446812059993867</v>
      </c>
      <c r="P19" s="2">
        <v>3.6366777315380019</v>
      </c>
      <c r="Q19" s="2">
        <v>3.6366777315380019</v>
      </c>
      <c r="R19" s="2">
        <v>11.200083854197869</v>
      </c>
      <c r="S19" s="12">
        <v>1746</v>
      </c>
    </row>
    <row r="20" spans="1:19" x14ac:dyDescent="0.2">
      <c r="A20" s="12">
        <v>1747</v>
      </c>
      <c r="B20" s="2">
        <v>0.74835230000000008</v>
      </c>
      <c r="C20" s="2">
        <v>0.39436104873999994</v>
      </c>
      <c r="D20" s="2">
        <v>1.5207925059158918</v>
      </c>
      <c r="E20" s="2">
        <v>0.93509184411219226</v>
      </c>
      <c r="F20" s="2">
        <v>1.0968369593548406</v>
      </c>
      <c r="G20" s="2">
        <v>0.61558653487548232</v>
      </c>
      <c r="H20" s="2">
        <v>1.2118415696948117</v>
      </c>
      <c r="I20" s="2">
        <v>0.85323749999999987</v>
      </c>
      <c r="J20" s="2">
        <v>0.43680263157894733</v>
      </c>
      <c r="K20" s="2">
        <v>2.2420419939009637</v>
      </c>
      <c r="L20" s="2">
        <v>1.6844597818757885</v>
      </c>
      <c r="M20" s="2">
        <v>4.4080942200460624</v>
      </c>
      <c r="N20" s="116">
        <v>1.8183388657690009</v>
      </c>
      <c r="O20" s="2">
        <v>6.1446812059993867</v>
      </c>
      <c r="P20" s="2">
        <v>3.6366777315380019</v>
      </c>
      <c r="Q20" s="2">
        <v>3.6366777315380019</v>
      </c>
      <c r="R20" s="2">
        <v>11.200083854197869</v>
      </c>
      <c r="S20" s="12">
        <v>1747</v>
      </c>
    </row>
    <row r="21" spans="1:19" x14ac:dyDescent="0.2">
      <c r="A21" s="12">
        <v>1748</v>
      </c>
      <c r="B21" s="2">
        <v>0.74835230000000008</v>
      </c>
      <c r="C21" s="2">
        <v>0.39864995939999998</v>
      </c>
      <c r="D21" s="2">
        <v>1.4567591372457489</v>
      </c>
      <c r="E21" s="2">
        <v>1.0736239691658502</v>
      </c>
      <c r="F21" s="2">
        <v>1.0840084569062456</v>
      </c>
      <c r="G21" s="2">
        <v>0.68398503875053585</v>
      </c>
      <c r="H21" s="2">
        <v>1.4261306277506016</v>
      </c>
      <c r="I21" s="2">
        <v>0.88121249999999995</v>
      </c>
      <c r="J21" s="2">
        <v>0.44171052631578944</v>
      </c>
      <c r="K21" s="2">
        <v>2.1476402257367129</v>
      </c>
      <c r="L21" s="2">
        <v>1.9823215725733361</v>
      </c>
      <c r="M21" s="2">
        <v>4.2224902528862289</v>
      </c>
      <c r="N21" s="116">
        <v>1.7417772293155693</v>
      </c>
      <c r="O21" s="2">
        <v>6.1446812059993867</v>
      </c>
      <c r="P21" s="2">
        <v>3.4835544586311387</v>
      </c>
      <c r="Q21" s="2">
        <v>3.4835544586311387</v>
      </c>
      <c r="R21" s="2">
        <v>11.200083854197869</v>
      </c>
      <c r="S21" s="12">
        <v>1748</v>
      </c>
    </row>
    <row r="22" spans="1:19" x14ac:dyDescent="0.2">
      <c r="A22" s="12">
        <v>1749</v>
      </c>
      <c r="B22" s="2">
        <v>0.83981190000000017</v>
      </c>
      <c r="C22" s="2">
        <v>0.44153906599999998</v>
      </c>
      <c r="D22" s="2">
        <v>1.4007299396593738</v>
      </c>
      <c r="E22" s="2">
        <v>1.1775230629560938</v>
      </c>
      <c r="F22" s="2">
        <v>1.0743870800697999</v>
      </c>
      <c r="G22" s="2">
        <v>0.7523835426255896</v>
      </c>
      <c r="H22" s="2">
        <v>1.7069231865823264</v>
      </c>
      <c r="I22" s="2">
        <v>0.87090592105263165</v>
      </c>
      <c r="J22" s="2">
        <v>0.4907894736842105</v>
      </c>
      <c r="K22" s="2">
        <v>2.0650386785929928</v>
      </c>
      <c r="L22" s="2">
        <v>2.3726232293494336</v>
      </c>
      <c r="M22" s="2">
        <v>4.060086781621373</v>
      </c>
      <c r="N22" s="116">
        <v>1.6747857974188165</v>
      </c>
      <c r="O22" s="2">
        <v>6.1446812059993867</v>
      </c>
      <c r="P22" s="2">
        <v>3.349571594837633</v>
      </c>
      <c r="Q22" s="2">
        <v>3.349571594837633</v>
      </c>
      <c r="R22" s="2">
        <v>11.200083854197869</v>
      </c>
      <c r="S22" s="12">
        <v>1749</v>
      </c>
    </row>
    <row r="23" spans="1:19" x14ac:dyDescent="0.2">
      <c r="A23" s="12">
        <v>1750</v>
      </c>
      <c r="B23" s="2">
        <v>0.90840659999999995</v>
      </c>
      <c r="C23" s="2">
        <v>0.48442817259999998</v>
      </c>
      <c r="D23" s="2">
        <v>1.3607090842405345</v>
      </c>
      <c r="E23" s="2">
        <v>1.1428900316926793</v>
      </c>
      <c r="F23" s="2">
        <v>1.0748452408715354</v>
      </c>
      <c r="G23" s="2">
        <v>0.7523835426255896</v>
      </c>
      <c r="H23" s="2">
        <v>1.2783450704707464</v>
      </c>
      <c r="I23" s="2">
        <v>0.86317598684210528</v>
      </c>
      <c r="J23" s="2">
        <v>0.53986842105263155</v>
      </c>
      <c r="K23" s="2">
        <v>2.0060375734903362</v>
      </c>
      <c r="L23" s="2">
        <v>1.7768996479543377</v>
      </c>
      <c r="M23" s="2">
        <v>3.9440843021464764</v>
      </c>
      <c r="N23" s="116">
        <v>1.6269347746354215</v>
      </c>
      <c r="O23" s="2">
        <v>6.1446812059993867</v>
      </c>
      <c r="P23" s="2">
        <v>3.2538695492708429</v>
      </c>
      <c r="Q23" s="2">
        <v>3.2538695492708429</v>
      </c>
      <c r="R23" s="2">
        <v>11.200083854197869</v>
      </c>
      <c r="S23" s="12">
        <v>1750</v>
      </c>
    </row>
    <row r="24" spans="1:19" x14ac:dyDescent="0.2">
      <c r="A24" s="12">
        <v>1751</v>
      </c>
      <c r="B24" s="2">
        <v>0.8855417000000001</v>
      </c>
      <c r="C24" s="2">
        <v>0.48442817259999998</v>
      </c>
      <c r="D24" s="2">
        <v>1.3206882288216957</v>
      </c>
      <c r="E24" s="2">
        <v>1.1082570004292649</v>
      </c>
      <c r="F24" s="2">
        <v>1.0734707584663288</v>
      </c>
      <c r="G24" s="2">
        <v>0.68398503875053585</v>
      </c>
      <c r="H24" s="2">
        <v>1.2118415696948117</v>
      </c>
      <c r="I24" s="2">
        <v>0.8635440789473684</v>
      </c>
      <c r="J24" s="2">
        <v>0.53986842105263155</v>
      </c>
      <c r="K24" s="2">
        <v>1.9470364683876795</v>
      </c>
      <c r="L24" s="2">
        <v>1.6844597818757885</v>
      </c>
      <c r="M24" s="2">
        <v>3.8280818226715811</v>
      </c>
      <c r="N24" s="116">
        <v>1.5790837518520271</v>
      </c>
      <c r="O24" s="2">
        <v>6.1446812059993867</v>
      </c>
      <c r="P24" s="2">
        <v>3.1581675037040542</v>
      </c>
      <c r="Q24" s="2">
        <v>3.1581675037040542</v>
      </c>
      <c r="R24" s="2">
        <v>11.200083854197869</v>
      </c>
      <c r="S24" s="12">
        <v>1751</v>
      </c>
    </row>
    <row r="25" spans="1:19" x14ac:dyDescent="0.2">
      <c r="A25" s="12">
        <v>1752</v>
      </c>
      <c r="B25" s="2">
        <v>0.86267680000000002</v>
      </c>
      <c r="C25" s="2">
        <v>0.44153906599999998</v>
      </c>
      <c r="D25" s="2">
        <v>1.2406465179840171</v>
      </c>
      <c r="E25" s="2">
        <v>1.0389909379024358</v>
      </c>
      <c r="F25" s="2">
        <v>1.0226149094736861</v>
      </c>
      <c r="G25" s="2">
        <v>0.67030533797552516</v>
      </c>
      <c r="H25" s="2">
        <v>1.3965735162946307</v>
      </c>
      <c r="I25" s="2">
        <v>0.86243980263157882</v>
      </c>
      <c r="J25" s="2">
        <v>0.4907894736842105</v>
      </c>
      <c r="K25" s="2">
        <v>1.8290342581823653</v>
      </c>
      <c r="L25" s="2">
        <v>1.9412371876495365</v>
      </c>
      <c r="M25" s="2">
        <v>3.5960768637217884</v>
      </c>
      <c r="N25" s="116">
        <v>1.4833817062852375</v>
      </c>
      <c r="O25" s="2">
        <v>6.1446812059993867</v>
      </c>
      <c r="P25" s="2">
        <v>2.9667634125704749</v>
      </c>
      <c r="Q25" s="2">
        <v>2.9667634125704749</v>
      </c>
      <c r="R25" s="2">
        <v>11.200083854197869</v>
      </c>
      <c r="S25" s="12">
        <v>1752</v>
      </c>
    </row>
    <row r="26" spans="1:19" x14ac:dyDescent="0.2">
      <c r="A26" s="12">
        <v>1753</v>
      </c>
      <c r="B26" s="2">
        <v>0.81694699999999987</v>
      </c>
      <c r="C26" s="2">
        <v>0.43296124467999997</v>
      </c>
      <c r="D26" s="2">
        <v>1.2006256625651779</v>
      </c>
      <c r="E26" s="2">
        <v>0.9697248753756067</v>
      </c>
      <c r="F26" s="2">
        <v>0.9896273317487283</v>
      </c>
      <c r="G26" s="2">
        <v>0.64978578681300914</v>
      </c>
      <c r="H26" s="2">
        <v>2.0172728568700222</v>
      </c>
      <c r="I26" s="2">
        <v>0.8215815789473685</v>
      </c>
      <c r="J26" s="2">
        <v>0.48097368421052628</v>
      </c>
      <c r="K26" s="2">
        <v>1.7700331530797082</v>
      </c>
      <c r="L26" s="2">
        <v>2.8040092710493307</v>
      </c>
      <c r="M26" s="2">
        <v>3.4800743842468917</v>
      </c>
      <c r="N26" s="116">
        <v>1.4355306835018429</v>
      </c>
      <c r="O26" s="2">
        <v>6.1446812059993867</v>
      </c>
      <c r="P26" s="2">
        <v>2.8710613670036857</v>
      </c>
      <c r="Q26" s="2">
        <v>2.8710613670036857</v>
      </c>
      <c r="R26" s="2">
        <v>11.200083854197869</v>
      </c>
      <c r="S26" s="12">
        <v>1753</v>
      </c>
    </row>
    <row r="27" spans="1:19" x14ac:dyDescent="0.2">
      <c r="A27" s="12">
        <v>1754</v>
      </c>
      <c r="B27" s="2">
        <v>0.77121720000000016</v>
      </c>
      <c r="C27" s="2">
        <v>0.42009451269999998</v>
      </c>
      <c r="D27" s="2">
        <v>1.3607090842405345</v>
      </c>
      <c r="E27" s="2">
        <v>1.0389909379024358</v>
      </c>
      <c r="F27" s="2">
        <v>1.1215776426485584</v>
      </c>
      <c r="G27" s="2">
        <v>0.67030533797552516</v>
      </c>
      <c r="H27" s="2">
        <v>1.2561772368787685</v>
      </c>
      <c r="I27" s="2">
        <v>0.79507894736842111</v>
      </c>
      <c r="J27" s="2">
        <v>0.46625</v>
      </c>
      <c r="K27" s="2">
        <v>2.0060375734903362</v>
      </c>
      <c r="L27" s="2">
        <v>1.7460863592614881</v>
      </c>
      <c r="M27" s="2">
        <v>3.9440843021464764</v>
      </c>
      <c r="N27" s="116">
        <v>1.6269347746354215</v>
      </c>
      <c r="O27" s="2">
        <v>6.1446812059993867</v>
      </c>
      <c r="P27" s="2">
        <v>3.2538695492708429</v>
      </c>
      <c r="Q27" s="2">
        <v>3.2538695492708429</v>
      </c>
      <c r="R27" s="2">
        <v>11.200083854197869</v>
      </c>
      <c r="S27" s="12">
        <v>1754</v>
      </c>
    </row>
    <row r="28" spans="1:19" x14ac:dyDescent="0.2">
      <c r="A28" s="12">
        <v>1755</v>
      </c>
      <c r="B28" s="2">
        <v>0.81694699999999987</v>
      </c>
      <c r="C28" s="2">
        <v>0.43296124467999997</v>
      </c>
      <c r="D28" s="2">
        <v>1.5207925059158918</v>
      </c>
      <c r="E28" s="2">
        <v>1.1082570004292649</v>
      </c>
      <c r="F28" s="2">
        <v>1.2361178430824391</v>
      </c>
      <c r="G28" s="2">
        <v>0.70450458991305198</v>
      </c>
      <c r="H28" s="2">
        <v>1.293123626198732</v>
      </c>
      <c r="I28" s="2">
        <v>0.90108947368421044</v>
      </c>
      <c r="J28" s="2">
        <v>0.48097368421052628</v>
      </c>
      <c r="K28" s="2">
        <v>2.2420419939009637</v>
      </c>
      <c r="L28" s="2">
        <v>1.7974418404162373</v>
      </c>
      <c r="M28" s="2">
        <v>4.4080942200460624</v>
      </c>
      <c r="N28" s="116">
        <v>1.8183388657690009</v>
      </c>
      <c r="O28" s="2">
        <v>6.1446812059993867</v>
      </c>
      <c r="P28" s="2">
        <v>3.6366777315380019</v>
      </c>
      <c r="Q28" s="2">
        <v>3.6366777315380019</v>
      </c>
      <c r="R28" s="2">
        <v>11.200083854197869</v>
      </c>
      <c r="S28" s="12">
        <v>1755</v>
      </c>
    </row>
    <row r="29" spans="1:19" x14ac:dyDescent="0.2">
      <c r="A29" s="12">
        <v>1756</v>
      </c>
      <c r="B29" s="2">
        <v>0.86267680000000002</v>
      </c>
      <c r="C29" s="2">
        <v>0.45440579797999997</v>
      </c>
      <c r="D29" s="2">
        <v>1.6008342167535701</v>
      </c>
      <c r="E29" s="2">
        <v>1.1775230629560938</v>
      </c>
      <c r="F29" s="2">
        <v>1.3011766769288835</v>
      </c>
      <c r="G29" s="2">
        <v>0.73186399146307346</v>
      </c>
      <c r="H29" s="2">
        <v>1.4409091834785872</v>
      </c>
      <c r="I29" s="2">
        <v>0.99311249999999984</v>
      </c>
      <c r="J29" s="2">
        <v>0.50551315789473683</v>
      </c>
      <c r="K29" s="2">
        <v>2.3600442041062775</v>
      </c>
      <c r="L29" s="2">
        <v>2.0028637650352361</v>
      </c>
      <c r="M29" s="2">
        <v>4.6400991789958557</v>
      </c>
      <c r="N29" s="116">
        <v>1.9140409113357904</v>
      </c>
      <c r="O29" s="2">
        <v>6.1446812059993867</v>
      </c>
      <c r="P29" s="2">
        <v>3.8280818226715807</v>
      </c>
      <c r="Q29" s="2">
        <v>3.8280818226715807</v>
      </c>
      <c r="R29" s="2">
        <v>11.200083854197869</v>
      </c>
      <c r="S29" s="12">
        <v>1756</v>
      </c>
    </row>
    <row r="30" spans="1:19" x14ac:dyDescent="0.2">
      <c r="A30" s="12">
        <v>1757</v>
      </c>
      <c r="B30" s="2">
        <v>0.90840659999999995</v>
      </c>
      <c r="C30" s="2">
        <v>0.47156144062000005</v>
      </c>
      <c r="D30" s="2">
        <v>1.6808759275912488</v>
      </c>
      <c r="E30" s="2">
        <v>1.2121560942195084</v>
      </c>
      <c r="F30" s="2">
        <v>1.3662355107753272</v>
      </c>
      <c r="G30" s="2">
        <v>0.82078204650064313</v>
      </c>
      <c r="H30" s="2">
        <v>1.6108625743504206</v>
      </c>
      <c r="I30" s="2">
        <v>1.0453815789473682</v>
      </c>
      <c r="J30" s="2">
        <v>0.52514473684210528</v>
      </c>
      <c r="K30" s="2">
        <v>2.4780464143115917</v>
      </c>
      <c r="L30" s="2">
        <v>2.2390989783470845</v>
      </c>
      <c r="M30" s="2">
        <v>4.872104137945648</v>
      </c>
      <c r="N30" s="116">
        <v>2.00974295690258</v>
      </c>
      <c r="O30" s="2">
        <v>6.1446812059993867</v>
      </c>
      <c r="P30" s="2">
        <v>4.01948591380516</v>
      </c>
      <c r="Q30" s="2">
        <v>4.01948591380516</v>
      </c>
      <c r="R30" s="2">
        <v>11.200083854197869</v>
      </c>
      <c r="S30" s="12">
        <v>1757</v>
      </c>
    </row>
    <row r="31" spans="1:19" x14ac:dyDescent="0.2">
      <c r="A31" s="12">
        <v>1758</v>
      </c>
      <c r="B31" s="2">
        <v>0.93127150000000003</v>
      </c>
      <c r="C31" s="2">
        <v>0.52731727920000004</v>
      </c>
      <c r="D31" s="2">
        <v>1.6008342167535701</v>
      </c>
      <c r="E31" s="2">
        <v>1.2190827004721914</v>
      </c>
      <c r="F31" s="2">
        <v>1.3195031089983043</v>
      </c>
      <c r="G31" s="2">
        <v>0.82078204650064313</v>
      </c>
      <c r="H31" s="2">
        <v>1.3448485712466816</v>
      </c>
      <c r="I31" s="2">
        <v>1.0976506578947367</v>
      </c>
      <c r="J31" s="2">
        <v>0.58894736842105266</v>
      </c>
      <c r="K31" s="2">
        <v>2.3600442041062775</v>
      </c>
      <c r="L31" s="2">
        <v>1.8693395140328872</v>
      </c>
      <c r="M31" s="2">
        <v>4.6400991789958557</v>
      </c>
      <c r="N31" s="116">
        <v>1.9140409113357904</v>
      </c>
      <c r="O31" s="2">
        <v>6.1446812059993867</v>
      </c>
      <c r="P31" s="2">
        <v>3.8280818226715807</v>
      </c>
      <c r="Q31" s="2">
        <v>3.8280818226715807</v>
      </c>
      <c r="R31" s="2">
        <v>11.200083854197869</v>
      </c>
      <c r="S31" s="12">
        <v>1758</v>
      </c>
    </row>
    <row r="32" spans="1:19" x14ac:dyDescent="0.2">
      <c r="A32" s="12">
        <v>1759</v>
      </c>
      <c r="B32" s="2">
        <v>0.93584448000000009</v>
      </c>
      <c r="C32" s="2">
        <v>0.52731727920000004</v>
      </c>
      <c r="D32" s="2">
        <v>1.6008342167535701</v>
      </c>
      <c r="E32" s="2">
        <v>1.2260093067248743</v>
      </c>
      <c r="F32" s="2">
        <v>1.337829541067725</v>
      </c>
      <c r="G32" s="2">
        <v>0.82078204650064313</v>
      </c>
      <c r="H32" s="2">
        <v>1.411352072022616</v>
      </c>
      <c r="I32" s="2">
        <v>1.0601052631578947</v>
      </c>
      <c r="J32" s="2">
        <v>0.58894736842105266</v>
      </c>
      <c r="K32" s="2">
        <v>2.3600442041062775</v>
      </c>
      <c r="L32" s="2">
        <v>1.9617793801114365</v>
      </c>
      <c r="M32" s="2">
        <v>4.6400991789958557</v>
      </c>
      <c r="N32" s="116">
        <v>1.9140409113357904</v>
      </c>
      <c r="O32" s="2">
        <v>6.1446812059993867</v>
      </c>
      <c r="P32" s="2">
        <v>3.8280818226715807</v>
      </c>
      <c r="Q32" s="2">
        <v>3.8280818226715807</v>
      </c>
      <c r="R32" s="2">
        <v>11.200083854197869</v>
      </c>
      <c r="S32" s="12">
        <v>1759</v>
      </c>
    </row>
    <row r="33" spans="1:23" x14ac:dyDescent="0.2">
      <c r="A33" s="12">
        <v>1760</v>
      </c>
      <c r="B33" s="2">
        <v>0.94041745999999993</v>
      </c>
      <c r="C33" s="2">
        <v>0.52731727920000004</v>
      </c>
      <c r="D33" s="2">
        <v>1.5207925059158918</v>
      </c>
      <c r="E33" s="2">
        <v>1.2329359129775572</v>
      </c>
      <c r="F33" s="2">
        <v>1.3057582849462388</v>
      </c>
      <c r="G33" s="2">
        <v>0.82078204650064313</v>
      </c>
      <c r="H33" s="2">
        <v>1.3448485712466816</v>
      </c>
      <c r="I33" s="2">
        <v>1.0748289473684209</v>
      </c>
      <c r="J33" s="2">
        <v>0.58894736842105266</v>
      </c>
      <c r="K33" s="2">
        <v>2.2420419939009637</v>
      </c>
      <c r="L33" s="2">
        <v>1.8693395140328872</v>
      </c>
      <c r="M33" s="2">
        <v>4.4080942200460624</v>
      </c>
      <c r="N33" s="116">
        <v>1.8183388657690009</v>
      </c>
      <c r="O33" s="2">
        <v>6.1446812059993867</v>
      </c>
      <c r="P33" s="2">
        <v>3.6366777315380019</v>
      </c>
      <c r="Q33" s="2">
        <v>3.6366777315380019</v>
      </c>
      <c r="R33" s="2">
        <v>11.200083854197869</v>
      </c>
      <c r="S33" s="12">
        <v>1760</v>
      </c>
    </row>
    <row r="34" spans="1:23" x14ac:dyDescent="0.2">
      <c r="A34" s="12">
        <v>1761</v>
      </c>
      <c r="B34" s="2">
        <v>0.94499043999999999</v>
      </c>
      <c r="C34" s="2">
        <v>0.52731727920000004</v>
      </c>
      <c r="D34" s="2">
        <v>1.440750795078213</v>
      </c>
      <c r="E34" s="2">
        <v>1.2398625192302402</v>
      </c>
      <c r="F34" s="2">
        <v>1.2535279535483892</v>
      </c>
      <c r="G34" s="2">
        <v>0.82078204650064313</v>
      </c>
      <c r="H34" s="2">
        <v>1.2857343483347392</v>
      </c>
      <c r="I34" s="2">
        <v>1.0490625</v>
      </c>
      <c r="J34" s="2">
        <v>0.58894736842105266</v>
      </c>
      <c r="K34" s="2">
        <v>2.1240397836956504</v>
      </c>
      <c r="L34" s="2">
        <v>1.7871707441852875</v>
      </c>
      <c r="M34" s="2">
        <v>4.1760892610962701</v>
      </c>
      <c r="N34" s="116">
        <v>1.7226368202022113</v>
      </c>
      <c r="O34" s="2">
        <v>6.1446812059993867</v>
      </c>
      <c r="P34" s="2">
        <v>3.4452736404044226</v>
      </c>
      <c r="Q34" s="2">
        <v>3.4452736404044226</v>
      </c>
      <c r="R34" s="2">
        <v>11.200083854197869</v>
      </c>
      <c r="S34" s="12">
        <v>1761</v>
      </c>
    </row>
    <row r="35" spans="1:23" x14ac:dyDescent="0.2">
      <c r="A35" s="12">
        <v>1762</v>
      </c>
      <c r="B35" s="2">
        <v>0.94956342000000005</v>
      </c>
      <c r="C35" s="2">
        <v>0.52731727920000004</v>
      </c>
      <c r="D35" s="2">
        <v>1.440750795078213</v>
      </c>
      <c r="E35" s="2">
        <v>1.2467891254829229</v>
      </c>
      <c r="F35" s="2">
        <v>1.270021742410868</v>
      </c>
      <c r="G35" s="2">
        <v>0.82078204650064313</v>
      </c>
      <c r="H35" s="2">
        <v>1.4261306277506016</v>
      </c>
      <c r="I35" s="2">
        <v>1.0070999999999999</v>
      </c>
      <c r="J35" s="2">
        <v>0.58894736842105266</v>
      </c>
      <c r="K35" s="2">
        <v>2.1240397836956504</v>
      </c>
      <c r="L35" s="2">
        <v>1.9823215725733361</v>
      </c>
      <c r="M35" s="2">
        <v>4.1760892610962701</v>
      </c>
      <c r="N35" s="116">
        <v>1.7226368202022113</v>
      </c>
      <c r="O35" s="2">
        <v>6.1446812059993867</v>
      </c>
      <c r="P35" s="2">
        <v>3.4452736404044226</v>
      </c>
      <c r="Q35" s="2">
        <v>3.4452736404044226</v>
      </c>
      <c r="R35" s="2">
        <v>11.200083854197869</v>
      </c>
      <c r="S35" s="12">
        <v>1762</v>
      </c>
    </row>
    <row r="36" spans="1:23" x14ac:dyDescent="0.2">
      <c r="A36" s="12">
        <v>1763</v>
      </c>
      <c r="B36" s="2">
        <v>0.95413639999999988</v>
      </c>
      <c r="C36" s="2">
        <v>0.52731727920000004</v>
      </c>
      <c r="D36" s="2">
        <v>1.440750795078213</v>
      </c>
      <c r="E36" s="2">
        <v>1.2121560942195084</v>
      </c>
      <c r="F36" s="2">
        <v>1.270021742410868</v>
      </c>
      <c r="G36" s="2">
        <v>0.81394219611313767</v>
      </c>
      <c r="H36" s="2">
        <v>1.4187413498866088</v>
      </c>
      <c r="I36" s="2">
        <v>1.0203513157894735</v>
      </c>
      <c r="J36" s="2">
        <v>0.58894736842105266</v>
      </c>
      <c r="K36" s="2">
        <v>2.1240397836956504</v>
      </c>
      <c r="L36" s="2">
        <v>1.9720504763423863</v>
      </c>
      <c r="M36" s="2">
        <v>4.1760892610962701</v>
      </c>
      <c r="N36" s="116">
        <v>1.7226368202022113</v>
      </c>
      <c r="O36" s="2">
        <v>6.1446812059993867</v>
      </c>
      <c r="P36" s="2">
        <v>3.4452736404044226</v>
      </c>
      <c r="Q36" s="2">
        <v>3.4452736404044226</v>
      </c>
      <c r="R36" s="2">
        <v>11.200083854197869</v>
      </c>
      <c r="S36" s="12">
        <v>1763</v>
      </c>
    </row>
    <row r="37" spans="1:23" x14ac:dyDescent="0.2">
      <c r="A37" s="12">
        <v>1764</v>
      </c>
      <c r="B37" s="2">
        <v>0.93127150000000003</v>
      </c>
      <c r="C37" s="2">
        <v>0.5230283685399999</v>
      </c>
      <c r="D37" s="2">
        <v>1.440750795078213</v>
      </c>
      <c r="E37" s="2">
        <v>1.1775230629560938</v>
      </c>
      <c r="F37" s="2">
        <v>1.2865155312733469</v>
      </c>
      <c r="G37" s="2">
        <v>0.80710234572563244</v>
      </c>
      <c r="H37" s="2">
        <v>1.2340094032867901</v>
      </c>
      <c r="I37" s="2">
        <v>1.0203513157894735</v>
      </c>
      <c r="J37" s="2">
        <v>0.58403947368421039</v>
      </c>
      <c r="K37" s="2">
        <v>2.1240397836956504</v>
      </c>
      <c r="L37" s="2">
        <v>1.7152730705686381</v>
      </c>
      <c r="M37" s="2">
        <v>4.1760892610962701</v>
      </c>
      <c r="N37" s="116">
        <v>1.7226368202022113</v>
      </c>
      <c r="O37" s="2">
        <v>6.1446812059993867</v>
      </c>
      <c r="P37" s="2">
        <v>3.4452736404044226</v>
      </c>
      <c r="Q37" s="2">
        <v>3.4452736404044226</v>
      </c>
      <c r="R37" s="2">
        <v>11.200083854197869</v>
      </c>
      <c r="S37" s="12">
        <v>1764</v>
      </c>
    </row>
    <row r="38" spans="1:23" x14ac:dyDescent="0.2">
      <c r="A38" s="12">
        <v>1765</v>
      </c>
      <c r="B38" s="2">
        <v>0.90840659999999995</v>
      </c>
      <c r="C38" s="2">
        <v>0.51873945787999998</v>
      </c>
      <c r="D38" s="2">
        <v>1.3607090842405345</v>
      </c>
      <c r="E38" s="2">
        <v>1.1428900316926793</v>
      </c>
      <c r="F38" s="2">
        <v>1.215042446202605</v>
      </c>
      <c r="G38" s="2">
        <v>0.80026249533812699</v>
      </c>
      <c r="H38" s="2">
        <v>1.2783450704707464</v>
      </c>
      <c r="I38" s="2">
        <v>1.0336026315789473</v>
      </c>
      <c r="J38" s="2">
        <v>0.57913157894736833</v>
      </c>
      <c r="K38" s="2">
        <v>2.0060375734903362</v>
      </c>
      <c r="L38" s="2">
        <v>1.7768996479543377</v>
      </c>
      <c r="M38" s="2">
        <v>3.9440843021464764</v>
      </c>
      <c r="N38" s="116">
        <v>1.6269347746354215</v>
      </c>
      <c r="O38" s="2">
        <v>6.1446812059993867</v>
      </c>
      <c r="P38" s="2">
        <v>3.2538695492708429</v>
      </c>
      <c r="Q38" s="2">
        <v>3.2538695492708429</v>
      </c>
      <c r="R38" s="2">
        <v>11.200083854197869</v>
      </c>
      <c r="S38" s="12">
        <v>1765</v>
      </c>
      <c r="T38" s="1" t="s">
        <v>96</v>
      </c>
    </row>
    <row r="39" spans="1:23" x14ac:dyDescent="0.2">
      <c r="A39" s="12">
        <v>1766</v>
      </c>
      <c r="B39" s="2">
        <v>0.8855417000000001</v>
      </c>
      <c r="C39" s="2">
        <v>0.51445054721999994</v>
      </c>
      <c r="D39" s="2">
        <v>1.3607090842405345</v>
      </c>
      <c r="E39" s="2">
        <v>1.1082570004292649</v>
      </c>
      <c r="F39" s="2">
        <v>1.2306199134616125</v>
      </c>
      <c r="G39" s="2">
        <v>0.79342264495062154</v>
      </c>
      <c r="H39" s="2">
        <v>1.4556877392065728</v>
      </c>
      <c r="I39" s="2">
        <v>0.97618026315789452</v>
      </c>
      <c r="J39" s="2">
        <v>0.57422368421052616</v>
      </c>
      <c r="K39" s="2">
        <v>2.0060375734903362</v>
      </c>
      <c r="L39" s="2">
        <v>2.0234059574971361</v>
      </c>
      <c r="M39" s="2">
        <v>3.9440843021464764</v>
      </c>
      <c r="N39" s="116">
        <v>1.6269347746354215</v>
      </c>
      <c r="O39" s="2">
        <v>6.1446812059993867</v>
      </c>
      <c r="P39" s="2">
        <v>3.2538695492708429</v>
      </c>
      <c r="Q39" s="2">
        <v>3.2538695492708429</v>
      </c>
      <c r="R39" s="2">
        <v>11.200083854197869</v>
      </c>
      <c r="S39" s="12">
        <v>1766</v>
      </c>
      <c r="T39" s="1" t="s">
        <v>97</v>
      </c>
    </row>
    <row r="40" spans="1:23" x14ac:dyDescent="0.2">
      <c r="A40" s="12">
        <v>1767</v>
      </c>
      <c r="B40" s="2">
        <v>0.86267680000000002</v>
      </c>
      <c r="C40" s="2">
        <v>0.51016163656000002</v>
      </c>
      <c r="D40" s="2">
        <v>1.3607090842405345</v>
      </c>
      <c r="E40" s="2">
        <v>1.0736239691658502</v>
      </c>
      <c r="F40" s="2">
        <v>1.2306199134616125</v>
      </c>
      <c r="G40" s="2">
        <v>0.78658279456311642</v>
      </c>
      <c r="H40" s="2">
        <v>1.4778555727985507</v>
      </c>
      <c r="I40" s="2">
        <v>0.98869539473684187</v>
      </c>
      <c r="J40" s="2">
        <v>0.56931578947368411</v>
      </c>
      <c r="K40" s="2">
        <v>2.0060375734903362</v>
      </c>
      <c r="L40" s="2">
        <v>2.0542192461899855</v>
      </c>
      <c r="M40" s="2">
        <v>3.9440843021464764</v>
      </c>
      <c r="N40" s="116">
        <v>1.6269347746354215</v>
      </c>
      <c r="O40" s="2">
        <v>6.1446812059993867</v>
      </c>
      <c r="P40" s="2">
        <v>3.2538695492708429</v>
      </c>
      <c r="Q40" s="2">
        <v>3.2538695492708429</v>
      </c>
      <c r="R40" s="2">
        <v>11.200083854197869</v>
      </c>
      <c r="S40" s="12">
        <v>1767</v>
      </c>
      <c r="T40" s="1" t="s">
        <v>2</v>
      </c>
    </row>
    <row r="41" spans="1:23" x14ac:dyDescent="0.2">
      <c r="A41" s="12">
        <v>1768</v>
      </c>
      <c r="B41" s="2">
        <v>0.83981190000000017</v>
      </c>
      <c r="C41" s="2">
        <v>0.5058727259000001</v>
      </c>
      <c r="D41" s="2">
        <v>1.3366965709892311</v>
      </c>
      <c r="E41" s="2">
        <v>1.0597707566604844</v>
      </c>
      <c r="F41" s="2">
        <v>1.1936005206813827</v>
      </c>
      <c r="G41" s="2">
        <v>0.77290309378810573</v>
      </c>
      <c r="H41" s="2">
        <v>1.1970630139668264</v>
      </c>
      <c r="I41" s="2">
        <v>0.98869539473684187</v>
      </c>
      <c r="J41" s="2">
        <v>0.56440789473684205</v>
      </c>
      <c r="K41" s="2">
        <v>1.970636910428742</v>
      </c>
      <c r="L41" s="2">
        <v>1.6639175894138885</v>
      </c>
      <c r="M41" s="2">
        <v>3.8744828144615395</v>
      </c>
      <c r="N41" s="116">
        <v>1.5982241609653851</v>
      </c>
      <c r="O41" s="2">
        <v>6.1446812059993867</v>
      </c>
      <c r="P41" s="2">
        <v>3.1964483219307702</v>
      </c>
      <c r="Q41" s="2">
        <v>3.1964483219307702</v>
      </c>
      <c r="R41" s="2">
        <v>11.200083854197869</v>
      </c>
      <c r="S41" s="12">
        <v>1768</v>
      </c>
      <c r="U41" s="17" t="s">
        <v>29</v>
      </c>
      <c r="V41" s="17" t="s">
        <v>30</v>
      </c>
    </row>
    <row r="42" spans="1:23" x14ac:dyDescent="0.2">
      <c r="A42" s="12">
        <v>1769</v>
      </c>
      <c r="B42" s="2">
        <v>0.83066594000000005</v>
      </c>
      <c r="C42" s="2">
        <v>0.49729490458000003</v>
      </c>
      <c r="D42" s="2">
        <v>1.3206882288216957</v>
      </c>
      <c r="E42" s="2">
        <v>1.0389909379024358</v>
      </c>
      <c r="F42" s="2">
        <v>1.1641865972099623</v>
      </c>
      <c r="G42" s="2">
        <v>0.7523835426255896</v>
      </c>
      <c r="H42" s="2">
        <v>1.1453380689188768</v>
      </c>
      <c r="I42" s="2">
        <v>0.95895355263157878</v>
      </c>
      <c r="J42" s="2">
        <v>0.55459210526315794</v>
      </c>
      <c r="K42" s="2">
        <v>1.9470364683876795</v>
      </c>
      <c r="L42" s="2">
        <v>1.592019915797239</v>
      </c>
      <c r="M42" s="2">
        <v>3.8280818226715811</v>
      </c>
      <c r="N42" s="116">
        <v>1.5790837518520271</v>
      </c>
      <c r="O42" s="2">
        <v>6.1446812059993867</v>
      </c>
      <c r="P42" s="2">
        <v>3.1581675037040542</v>
      </c>
      <c r="Q42" s="2">
        <v>3.1581675037040542</v>
      </c>
      <c r="R42" s="2">
        <v>11.200083854197869</v>
      </c>
      <c r="S42" s="12">
        <v>1769</v>
      </c>
      <c r="T42" s="1" t="s">
        <v>94</v>
      </c>
      <c r="U42" s="1">
        <v>7.6999999999999999E-2</v>
      </c>
      <c r="V42" s="1">
        <v>0.14099999999999999</v>
      </c>
      <c r="W42" s="1" t="s">
        <v>95</v>
      </c>
    </row>
    <row r="43" spans="1:23" x14ac:dyDescent="0.2">
      <c r="A43" s="12">
        <v>1770</v>
      </c>
      <c r="B43" s="2">
        <v>0.81694699999999987</v>
      </c>
      <c r="C43" s="2">
        <v>0.48442817259999998</v>
      </c>
      <c r="D43" s="2">
        <v>1.3527049131567668</v>
      </c>
      <c r="E43" s="2">
        <v>1.0251377253970699</v>
      </c>
      <c r="F43" s="2">
        <v>1.1769234674982096</v>
      </c>
      <c r="G43" s="2">
        <v>0.73186399146307346</v>
      </c>
      <c r="H43" s="2">
        <v>1.0049417895030146</v>
      </c>
      <c r="I43" s="2">
        <v>0.93532203947368442</v>
      </c>
      <c r="J43" s="2">
        <v>0.53986842105263155</v>
      </c>
      <c r="K43" s="2">
        <v>1.9942373524698043</v>
      </c>
      <c r="L43" s="2">
        <v>1.3968690874091902</v>
      </c>
      <c r="M43" s="2">
        <v>3.920883806251497</v>
      </c>
      <c r="N43" s="116">
        <v>1.6173645700787427</v>
      </c>
      <c r="O43" s="2">
        <v>6.1446812059993867</v>
      </c>
      <c r="P43" s="2">
        <v>3.2347291401574854</v>
      </c>
      <c r="Q43" s="2">
        <v>3.2347291401574854</v>
      </c>
      <c r="R43" s="2">
        <v>11.156756643930176</v>
      </c>
      <c r="S43" s="12">
        <v>1770</v>
      </c>
      <c r="T43" s="1" t="s">
        <v>35</v>
      </c>
      <c r="U43" s="1">
        <f>37*U42</f>
        <v>2.8489999999999998</v>
      </c>
      <c r="V43" s="1">
        <f>37*V42</f>
        <v>5.2169999999999996</v>
      </c>
    </row>
    <row r="44" spans="1:23" x14ac:dyDescent="0.2">
      <c r="A44" s="12">
        <v>1771</v>
      </c>
      <c r="B44" s="2">
        <v>0.80780103999999997</v>
      </c>
      <c r="C44" s="2">
        <v>0.47156144062000005</v>
      </c>
      <c r="D44" s="2">
        <v>1.3847215974918383</v>
      </c>
      <c r="E44" s="2">
        <v>1.0112845128917041</v>
      </c>
      <c r="F44" s="2">
        <v>1.1889272805036804</v>
      </c>
      <c r="G44" s="2">
        <v>0.72502414107556812</v>
      </c>
      <c r="H44" s="2">
        <v>1.2044522918308191</v>
      </c>
      <c r="I44" s="2">
        <v>0.94555499999999992</v>
      </c>
      <c r="J44" s="2">
        <v>0.52514473684210528</v>
      </c>
      <c r="K44" s="2">
        <v>2.0414382365519304</v>
      </c>
      <c r="L44" s="2">
        <v>1.6741886856448385</v>
      </c>
      <c r="M44" s="2">
        <v>4.0136857898314151</v>
      </c>
      <c r="N44" s="116">
        <v>1.6556453883054589</v>
      </c>
      <c r="O44" s="2">
        <v>6.1446812059993867</v>
      </c>
      <c r="P44" s="2">
        <v>3.3112907766109179</v>
      </c>
      <c r="Q44" s="2">
        <v>3.3112907766109179</v>
      </c>
      <c r="R44" s="2">
        <v>11.113429433662489</v>
      </c>
      <c r="S44" s="12">
        <v>1771</v>
      </c>
    </row>
    <row r="45" spans="1:23" x14ac:dyDescent="0.2">
      <c r="A45" s="12">
        <v>1772</v>
      </c>
      <c r="B45" s="2">
        <v>0.79865508000000007</v>
      </c>
      <c r="C45" s="2">
        <v>0.46727252995999996</v>
      </c>
      <c r="D45" s="2">
        <v>1.4007299396593738</v>
      </c>
      <c r="E45" s="2">
        <v>1.0043579066390211</v>
      </c>
      <c r="F45" s="2">
        <v>1.202672104555746</v>
      </c>
      <c r="G45" s="2">
        <v>0.71818429068806278</v>
      </c>
      <c r="H45" s="2">
        <v>1.5148019621185147</v>
      </c>
      <c r="I45" s="2">
        <v>0.95519901315789468</v>
      </c>
      <c r="J45" s="2">
        <v>0.52023684210526311</v>
      </c>
      <c r="K45" s="2">
        <v>2.0650386785929928</v>
      </c>
      <c r="L45" s="2">
        <v>2.1055747273447354</v>
      </c>
      <c r="M45" s="2">
        <v>4.060086781621373</v>
      </c>
      <c r="N45" s="116">
        <v>1.6747857974188165</v>
      </c>
      <c r="O45" s="2">
        <v>6.1446812059993867</v>
      </c>
      <c r="P45" s="2">
        <v>3.349571594837633</v>
      </c>
      <c r="Q45" s="2">
        <v>3.349571594837633</v>
      </c>
      <c r="R45" s="2">
        <v>11.070102223394796</v>
      </c>
      <c r="S45" s="12">
        <v>1772</v>
      </c>
      <c r="T45" s="1" t="s">
        <v>34</v>
      </c>
    </row>
    <row r="46" spans="1:23" x14ac:dyDescent="0.2">
      <c r="A46" s="12">
        <v>1773</v>
      </c>
      <c r="B46" s="2">
        <v>0.79408210000000001</v>
      </c>
      <c r="C46" s="2">
        <v>0.46298361929999998</v>
      </c>
      <c r="D46" s="2">
        <v>1.4087341107431419</v>
      </c>
      <c r="E46" s="2">
        <v>1.0112845128917041</v>
      </c>
      <c r="F46" s="2">
        <v>1.2095445165817789</v>
      </c>
      <c r="G46" s="2">
        <v>0.72502414107556812</v>
      </c>
      <c r="H46" s="2">
        <v>1.5443590735744857</v>
      </c>
      <c r="I46" s="2">
        <v>0.96624177631578934</v>
      </c>
      <c r="J46" s="2">
        <v>0.51532894736842105</v>
      </c>
      <c r="K46" s="2">
        <v>2.0768388996135245</v>
      </c>
      <c r="L46" s="2">
        <v>2.146659112268535</v>
      </c>
      <c r="M46" s="2">
        <v>4.0832872775163533</v>
      </c>
      <c r="N46" s="116">
        <v>1.6843560019754955</v>
      </c>
      <c r="O46" s="2">
        <v>6.1446812059993867</v>
      </c>
      <c r="P46" s="2">
        <v>3.368712003950991</v>
      </c>
      <c r="Q46" s="2">
        <v>3.368712003950991</v>
      </c>
      <c r="R46" s="2">
        <v>11.026775013127107</v>
      </c>
      <c r="S46" s="12">
        <v>1773</v>
      </c>
      <c r="U46" s="2">
        <v>1.2586403295000994</v>
      </c>
      <c r="V46" s="2">
        <v>1.2586403295000994</v>
      </c>
    </row>
    <row r="47" spans="1:23" x14ac:dyDescent="0.2">
      <c r="A47" s="12">
        <v>1774</v>
      </c>
      <c r="B47" s="2">
        <v>0.79865508000000007</v>
      </c>
      <c r="C47" s="2">
        <v>0.46727252995999996</v>
      </c>
      <c r="D47" s="2">
        <v>1.4167382818269096</v>
      </c>
      <c r="E47" s="2">
        <v>1.018211119144387</v>
      </c>
      <c r="F47" s="2">
        <v>1.200198036226374</v>
      </c>
      <c r="G47" s="2">
        <v>0.73186399146307346</v>
      </c>
      <c r="H47" s="2">
        <v>1.3817949605666451</v>
      </c>
      <c r="I47" s="2">
        <v>0.97176315789473688</v>
      </c>
      <c r="J47" s="2">
        <v>0.52023684210526311</v>
      </c>
      <c r="K47" s="2">
        <v>2.0886391206340562</v>
      </c>
      <c r="L47" s="2">
        <v>1.9206949951876369</v>
      </c>
      <c r="M47" s="2">
        <v>4.1064877734113319</v>
      </c>
      <c r="N47" s="116">
        <v>1.6939262065321745</v>
      </c>
      <c r="O47" s="2">
        <v>6.1446812059993867</v>
      </c>
      <c r="P47" s="2">
        <v>3.387852413064349</v>
      </c>
      <c r="Q47" s="2">
        <v>3.387852413064349</v>
      </c>
      <c r="R47" s="2">
        <v>10.983447802859414</v>
      </c>
      <c r="S47" s="12">
        <v>1774</v>
      </c>
    </row>
    <row r="48" spans="1:23" x14ac:dyDescent="0.2">
      <c r="A48" s="12">
        <v>1775</v>
      </c>
      <c r="B48" s="2">
        <v>0.80322805999999991</v>
      </c>
      <c r="C48" s="2">
        <v>0.47156144062000005</v>
      </c>
      <c r="D48" s="2">
        <v>1.4247424529106778</v>
      </c>
      <c r="E48" s="2">
        <v>1.0251377253970699</v>
      </c>
      <c r="F48" s="2">
        <v>1.20697881609206</v>
      </c>
      <c r="G48" s="2">
        <v>0.7387038418505788</v>
      </c>
      <c r="H48" s="2">
        <v>1.293123626198732</v>
      </c>
      <c r="I48" s="2">
        <v>0.96425407894736825</v>
      </c>
      <c r="J48" s="2">
        <v>0.52514473684210528</v>
      </c>
      <c r="K48" s="2">
        <v>2.1004393416545875</v>
      </c>
      <c r="L48" s="2">
        <v>1.7974418404162373</v>
      </c>
      <c r="M48" s="2">
        <v>4.1296882693063113</v>
      </c>
      <c r="N48" s="116">
        <v>1.703496411088854</v>
      </c>
      <c r="O48" s="2">
        <v>6.1446812059993867</v>
      </c>
      <c r="P48" s="2">
        <v>3.4069928221777079</v>
      </c>
      <c r="Q48" s="2">
        <v>3.4069928221777079</v>
      </c>
      <c r="R48" s="2">
        <v>10.940120592591729</v>
      </c>
      <c r="S48" s="12">
        <v>1775</v>
      </c>
      <c r="T48" s="1" t="s">
        <v>31</v>
      </c>
      <c r="U48" s="2">
        <f>U43/U46</f>
        <v>2.2635537200143201</v>
      </c>
      <c r="V48" s="2">
        <f>V43/V46</f>
        <v>4.1449490197664822</v>
      </c>
    </row>
    <row r="49" spans="1:22" x14ac:dyDescent="0.2">
      <c r="A49" s="12">
        <v>1776</v>
      </c>
      <c r="B49" s="2">
        <v>0.80780103999999997</v>
      </c>
      <c r="C49" s="2">
        <v>0.47585035127999997</v>
      </c>
      <c r="D49" s="2">
        <v>1.4327466239944453</v>
      </c>
      <c r="E49" s="2">
        <v>1.0251377253970699</v>
      </c>
      <c r="F49" s="2">
        <v>1.1973574392556143</v>
      </c>
      <c r="G49" s="2">
        <v>0.68398503875053585</v>
      </c>
      <c r="H49" s="2">
        <v>1.7217017423103118</v>
      </c>
      <c r="I49" s="2">
        <v>0.96970184210526311</v>
      </c>
      <c r="J49" s="2">
        <v>0.53005263157894733</v>
      </c>
      <c r="K49" s="2">
        <v>2.1122395626751183</v>
      </c>
      <c r="L49" s="2">
        <v>2.3931654218113332</v>
      </c>
      <c r="M49" s="2">
        <v>4.1528887652012907</v>
      </c>
      <c r="N49" s="116">
        <v>1.7130666156455323</v>
      </c>
      <c r="O49" s="2">
        <v>6.1446812059993867</v>
      </c>
      <c r="P49" s="2">
        <v>3.4261332312910646</v>
      </c>
      <c r="Q49" s="2">
        <v>3.4261332312910646</v>
      </c>
      <c r="R49" s="2">
        <v>10.896793382324038</v>
      </c>
      <c r="S49" s="12">
        <v>1776</v>
      </c>
      <c r="T49" s="1" t="s">
        <v>33</v>
      </c>
    </row>
    <row r="50" spans="1:22" x14ac:dyDescent="0.2">
      <c r="A50" s="12">
        <v>1777</v>
      </c>
      <c r="B50" s="2">
        <v>0.80780103999999997</v>
      </c>
      <c r="C50" s="2">
        <v>0.44153906599999998</v>
      </c>
      <c r="D50" s="2">
        <v>1.440750795078213</v>
      </c>
      <c r="E50" s="2">
        <v>1.0389909379024358</v>
      </c>
      <c r="F50" s="2">
        <v>1.2040465869609529</v>
      </c>
      <c r="G50" s="2">
        <v>0.7523835426255896</v>
      </c>
      <c r="H50" s="2">
        <v>1.3817949605666451</v>
      </c>
      <c r="I50" s="2">
        <v>0.96197190789473686</v>
      </c>
      <c r="J50" s="2">
        <v>0.4907894736842105</v>
      </c>
      <c r="K50" s="2">
        <v>2.1240397836956504</v>
      </c>
      <c r="L50" s="2">
        <v>1.9206949951876369</v>
      </c>
      <c r="M50" s="2">
        <v>4.1760892610962701</v>
      </c>
      <c r="N50" s="116">
        <v>1.7226368202022113</v>
      </c>
      <c r="O50" s="2">
        <v>6.1446812059993867</v>
      </c>
      <c r="P50" s="2">
        <v>3.4452736404044226</v>
      </c>
      <c r="Q50" s="2">
        <v>3.4452736404044226</v>
      </c>
      <c r="R50" s="2">
        <v>10.853466172056345</v>
      </c>
      <c r="S50" s="12">
        <v>1777</v>
      </c>
      <c r="T50" s="1" t="s">
        <v>32</v>
      </c>
      <c r="U50" s="2">
        <f>U48*1.3</f>
        <v>2.9426198360186162</v>
      </c>
      <c r="V50" s="2">
        <f>V48*1.3</f>
        <v>5.3884337256964274</v>
      </c>
    </row>
    <row r="51" spans="1:22" x14ac:dyDescent="0.2">
      <c r="A51" s="12">
        <v>1778</v>
      </c>
      <c r="B51" s="2">
        <v>0.81694699999999987</v>
      </c>
      <c r="C51" s="2">
        <v>0.48442817259999998</v>
      </c>
      <c r="D51" s="2">
        <v>1.4487549661619812</v>
      </c>
      <c r="E51" s="2">
        <v>1.0736239691658502</v>
      </c>
      <c r="F51" s="2">
        <v>1.2107357346662913</v>
      </c>
      <c r="G51" s="2">
        <v>0.77290309378810573</v>
      </c>
      <c r="H51" s="2">
        <v>1.2413986811507827</v>
      </c>
      <c r="I51" s="2">
        <v>0.96734605263157891</v>
      </c>
      <c r="J51" s="2">
        <v>0.53986842105263155</v>
      </c>
      <c r="K51" s="2">
        <v>2.1358400047161816</v>
      </c>
      <c r="L51" s="2">
        <v>1.7255441667995879</v>
      </c>
      <c r="M51" s="2">
        <v>4.1992897569912495</v>
      </c>
      <c r="N51" s="116">
        <v>1.7322070247588903</v>
      </c>
      <c r="O51" s="2">
        <v>6.1446812059993867</v>
      </c>
      <c r="P51" s="2">
        <v>3.4644140495177806</v>
      </c>
      <c r="Q51" s="2">
        <v>3.4644140495177806</v>
      </c>
      <c r="R51" s="2">
        <v>10.810138961788658</v>
      </c>
      <c r="S51" s="12">
        <v>1778</v>
      </c>
    </row>
    <row r="52" spans="1:22" x14ac:dyDescent="0.2">
      <c r="A52" s="12">
        <v>1779</v>
      </c>
      <c r="B52" s="2">
        <v>0.83981190000000017</v>
      </c>
      <c r="C52" s="2">
        <v>0.49729490458000003</v>
      </c>
      <c r="D52" s="2">
        <v>1.4567591372457489</v>
      </c>
      <c r="E52" s="2">
        <v>1.1082570004292649</v>
      </c>
      <c r="F52" s="2">
        <v>1.2174248823716303</v>
      </c>
      <c r="G52" s="2">
        <v>0.79342264495062154</v>
      </c>
      <c r="H52" s="2">
        <v>1.4630770170705654</v>
      </c>
      <c r="I52" s="2">
        <v>0.97272019736842097</v>
      </c>
      <c r="J52" s="2">
        <v>0.55459210526315794</v>
      </c>
      <c r="K52" s="2">
        <v>2.1476402257367129</v>
      </c>
      <c r="L52" s="2">
        <v>2.0336770537280859</v>
      </c>
      <c r="M52" s="2">
        <v>4.2224902528862289</v>
      </c>
      <c r="N52" s="116">
        <v>1.7417772293155693</v>
      </c>
      <c r="O52" s="2">
        <v>6.1446812059993867</v>
      </c>
      <c r="P52" s="2">
        <v>3.4835544586311387</v>
      </c>
      <c r="Q52" s="2">
        <v>3.4835544586311387</v>
      </c>
      <c r="R52" s="2">
        <v>10.766811751520967</v>
      </c>
      <c r="S52" s="12">
        <v>1779</v>
      </c>
    </row>
    <row r="53" spans="1:22" x14ac:dyDescent="0.2">
      <c r="A53" s="12">
        <v>1780</v>
      </c>
      <c r="B53" s="2">
        <v>0.86267680000000002</v>
      </c>
      <c r="C53" s="2">
        <v>0.51016163656000002</v>
      </c>
      <c r="D53" s="2">
        <v>1.4647633083295168</v>
      </c>
      <c r="E53" s="2">
        <v>1.1428900316926793</v>
      </c>
      <c r="F53" s="2">
        <v>1.2073453447334486</v>
      </c>
      <c r="G53" s="2">
        <v>0.81394219611313767</v>
      </c>
      <c r="H53" s="2">
        <v>1.5148019621185147</v>
      </c>
      <c r="I53" s="2">
        <v>0.97809434210526325</v>
      </c>
      <c r="J53" s="2">
        <v>0.56931578947368411</v>
      </c>
      <c r="K53" s="2">
        <v>2.1594404467572441</v>
      </c>
      <c r="L53" s="2">
        <v>2.1055747273447354</v>
      </c>
      <c r="M53" s="2">
        <v>4.2456907487812074</v>
      </c>
      <c r="N53" s="116">
        <v>1.7513474338722483</v>
      </c>
      <c r="O53" s="2">
        <v>6.1446812059993867</v>
      </c>
      <c r="P53" s="2">
        <v>3.5026948677444967</v>
      </c>
      <c r="Q53" s="2">
        <v>3.5026948677444967</v>
      </c>
      <c r="R53" s="2">
        <v>10.723484541253276</v>
      </c>
      <c r="S53" s="12">
        <v>1780</v>
      </c>
    </row>
    <row r="54" spans="1:22" x14ac:dyDescent="0.2">
      <c r="A54" s="12">
        <v>1781</v>
      </c>
      <c r="B54" s="2">
        <v>0.8855417000000001</v>
      </c>
      <c r="C54" s="2">
        <v>0.5230283685399999</v>
      </c>
      <c r="D54" s="2">
        <v>1.4727674794132846</v>
      </c>
      <c r="E54" s="2">
        <v>1.1775230629560938</v>
      </c>
      <c r="F54" s="2">
        <v>1.2139428602784403</v>
      </c>
      <c r="G54" s="2">
        <v>0.84130159766315915</v>
      </c>
      <c r="H54" s="2">
        <v>1.3079021819267174</v>
      </c>
      <c r="I54" s="2">
        <v>0.96999631578947343</v>
      </c>
      <c r="J54" s="2">
        <v>0.58403947368421039</v>
      </c>
      <c r="K54" s="2">
        <v>2.1712406677777754</v>
      </c>
      <c r="L54" s="2">
        <v>1.8179840328781374</v>
      </c>
      <c r="M54" s="2">
        <v>4.2688912446761877</v>
      </c>
      <c r="N54" s="116">
        <v>1.7609176384289271</v>
      </c>
      <c r="O54" s="2">
        <v>6.1446812059993867</v>
      </c>
      <c r="P54" s="2">
        <v>3.5218352768578542</v>
      </c>
      <c r="Q54" s="2">
        <v>3.5218352768578542</v>
      </c>
      <c r="R54" s="2">
        <v>10.680157330985587</v>
      </c>
      <c r="S54" s="12">
        <v>1781</v>
      </c>
    </row>
    <row r="55" spans="1:22" x14ac:dyDescent="0.2">
      <c r="A55" s="12">
        <v>1782</v>
      </c>
      <c r="B55" s="2">
        <v>0.90840659999999995</v>
      </c>
      <c r="C55" s="2">
        <v>0.54018401117999992</v>
      </c>
      <c r="D55" s="2">
        <v>1.4807716504970527</v>
      </c>
      <c r="E55" s="2">
        <v>1.2121560942195084</v>
      </c>
      <c r="F55" s="2">
        <v>1.2205403758234317</v>
      </c>
      <c r="G55" s="2">
        <v>0.85498129843816995</v>
      </c>
      <c r="H55" s="2">
        <v>1.5443590735744857</v>
      </c>
      <c r="I55" s="2">
        <v>0.97529684210526324</v>
      </c>
      <c r="J55" s="2">
        <v>0.60367105263157894</v>
      </c>
      <c r="K55" s="2">
        <v>2.1830408887983075</v>
      </c>
      <c r="L55" s="2">
        <v>2.146659112268535</v>
      </c>
      <c r="M55" s="2">
        <v>4.2920917405711663</v>
      </c>
      <c r="N55" s="116">
        <v>1.7704878429856061</v>
      </c>
      <c r="O55" s="2">
        <v>6.1446812059993867</v>
      </c>
      <c r="P55" s="2">
        <v>3.5409756859712123</v>
      </c>
      <c r="Q55" s="2">
        <v>3.5409756859712123</v>
      </c>
      <c r="R55" s="2">
        <v>10.636830120717898</v>
      </c>
      <c r="S55" s="12">
        <v>1782</v>
      </c>
    </row>
    <row r="56" spans="1:22" x14ac:dyDescent="0.2">
      <c r="A56" s="12">
        <v>1783</v>
      </c>
      <c r="B56" s="2">
        <v>0.93127150000000003</v>
      </c>
      <c r="C56" s="2">
        <v>0.54876183249999999</v>
      </c>
      <c r="D56" s="2">
        <v>1.5207925059158918</v>
      </c>
      <c r="E56" s="2">
        <v>1.2052294879668255</v>
      </c>
      <c r="F56" s="2">
        <v>1.2361178430824391</v>
      </c>
      <c r="G56" s="2">
        <v>0.84814144805066449</v>
      </c>
      <c r="H56" s="2">
        <v>1.9433800782300947</v>
      </c>
      <c r="I56" s="2">
        <v>0.98059736842105272</v>
      </c>
      <c r="J56" s="2">
        <v>0.61348684210526316</v>
      </c>
      <c r="K56" s="2">
        <v>2.2420419939009637</v>
      </c>
      <c r="L56" s="2">
        <v>2.7012983087398315</v>
      </c>
      <c r="M56" s="2">
        <v>4.4080942200460624</v>
      </c>
      <c r="N56" s="116">
        <v>1.8183388657690009</v>
      </c>
      <c r="O56" s="2">
        <v>6.1446812059993867</v>
      </c>
      <c r="P56" s="2">
        <v>3.6366777315380019</v>
      </c>
      <c r="Q56" s="2">
        <v>3.6366777315380019</v>
      </c>
      <c r="R56" s="2">
        <v>10.593502910450207</v>
      </c>
      <c r="S56" s="12">
        <v>1783</v>
      </c>
    </row>
    <row r="57" spans="1:22" x14ac:dyDescent="0.2">
      <c r="A57" s="12">
        <v>1784</v>
      </c>
      <c r="B57" s="2">
        <v>0.92669851999999997</v>
      </c>
      <c r="C57" s="2">
        <v>0.54447292183999996</v>
      </c>
      <c r="D57" s="2">
        <v>1.5608133613347308</v>
      </c>
      <c r="E57" s="2">
        <v>1.1983028817141426</v>
      </c>
      <c r="F57" s="2">
        <v>1.2507789887379759</v>
      </c>
      <c r="G57" s="2">
        <v>0.84130159766315915</v>
      </c>
      <c r="H57" s="2">
        <v>1.6182518522144131</v>
      </c>
      <c r="I57" s="2">
        <v>0.99311249999999984</v>
      </c>
      <c r="J57" s="2">
        <v>0.608578947368421</v>
      </c>
      <c r="K57" s="2">
        <v>2.3010430990036204</v>
      </c>
      <c r="L57" s="2">
        <v>2.2493700745780338</v>
      </c>
      <c r="M57" s="2">
        <v>4.5240966995209586</v>
      </c>
      <c r="N57" s="116">
        <v>1.8661898885523955</v>
      </c>
      <c r="O57" s="2">
        <v>6.1446812059993867</v>
      </c>
      <c r="P57" s="2">
        <v>3.7323797771047911</v>
      </c>
      <c r="Q57" s="2">
        <v>3.7323797771047911</v>
      </c>
      <c r="R57" s="2">
        <v>10.550175700182516</v>
      </c>
      <c r="S57" s="12">
        <v>1784</v>
      </c>
    </row>
    <row r="58" spans="1:22" x14ac:dyDescent="0.2">
      <c r="A58" s="12">
        <v>1785</v>
      </c>
      <c r="B58" s="2">
        <v>0.92212553999999991</v>
      </c>
      <c r="C58" s="2">
        <v>0.54018401117999992</v>
      </c>
      <c r="D58" s="2">
        <v>1.6008342167535701</v>
      </c>
      <c r="E58" s="2">
        <v>1.1913762754614596</v>
      </c>
      <c r="F58" s="2">
        <v>1.2645238127900416</v>
      </c>
      <c r="G58" s="2">
        <v>0.83446174727565381</v>
      </c>
      <c r="H58" s="2">
        <v>1.1970630139668264</v>
      </c>
      <c r="I58" s="2">
        <v>1.004891447368421</v>
      </c>
      <c r="J58" s="2">
        <v>0.60367105263157894</v>
      </c>
      <c r="K58" s="2">
        <v>2.3600442041062775</v>
      </c>
      <c r="L58" s="2">
        <v>1.6639175894138885</v>
      </c>
      <c r="M58" s="2">
        <v>4.6400991789958557</v>
      </c>
      <c r="N58" s="116">
        <v>1.9140409113357904</v>
      </c>
      <c r="O58" s="2">
        <v>6.1446812059993867</v>
      </c>
      <c r="P58" s="2">
        <v>3.8280818226715807</v>
      </c>
      <c r="Q58" s="2">
        <v>3.8280818226715807</v>
      </c>
      <c r="R58" s="2">
        <v>10.506848489914827</v>
      </c>
      <c r="S58" s="12">
        <v>1785</v>
      </c>
    </row>
    <row r="59" spans="1:22" x14ac:dyDescent="0.2">
      <c r="A59" s="12">
        <v>1786</v>
      </c>
      <c r="B59" s="2">
        <v>0.91755256000000007</v>
      </c>
      <c r="C59" s="2">
        <v>0.53589510051999989</v>
      </c>
      <c r="D59" s="2">
        <v>1.6408550721724091</v>
      </c>
      <c r="E59" s="2">
        <v>1.1844496692087767</v>
      </c>
      <c r="F59" s="2">
        <v>1.2773523152386359</v>
      </c>
      <c r="G59" s="2">
        <v>0.82762189688814836</v>
      </c>
      <c r="H59" s="2">
        <v>1.1010024017349205</v>
      </c>
      <c r="I59" s="2">
        <v>1.0159342105263156</v>
      </c>
      <c r="J59" s="2">
        <v>0.59876315789473666</v>
      </c>
      <c r="K59" s="2">
        <v>2.4190453092089341</v>
      </c>
      <c r="L59" s="2">
        <v>1.5303933384115396</v>
      </c>
      <c r="M59" s="2">
        <v>4.7561016584707509</v>
      </c>
      <c r="N59" s="116">
        <v>1.9618919341191847</v>
      </c>
      <c r="O59" s="2">
        <v>6.1446812059993867</v>
      </c>
      <c r="P59" s="2">
        <v>3.9237838682383694</v>
      </c>
      <c r="Q59" s="2">
        <v>3.9237838682383694</v>
      </c>
      <c r="R59" s="2">
        <v>10.463521279647138</v>
      </c>
      <c r="S59" s="12">
        <v>1786</v>
      </c>
    </row>
    <row r="60" spans="1:22" x14ac:dyDescent="0.2">
      <c r="A60" s="12">
        <v>1787</v>
      </c>
      <c r="B60" s="2">
        <v>0.91297958000000001</v>
      </c>
      <c r="C60" s="2">
        <v>0.53160618985999997</v>
      </c>
      <c r="D60" s="2">
        <v>1.6808759275912488</v>
      </c>
      <c r="E60" s="2">
        <v>1.1775230629560938</v>
      </c>
      <c r="F60" s="2">
        <v>1.3085072497566519</v>
      </c>
      <c r="G60" s="2">
        <v>0.82078204650064313</v>
      </c>
      <c r="H60" s="2">
        <v>1.0492774566869711</v>
      </c>
      <c r="I60" s="2">
        <v>1.026240789473684</v>
      </c>
      <c r="J60" s="2">
        <v>0.59385526315789472</v>
      </c>
      <c r="K60" s="2">
        <v>2.4780464143115917</v>
      </c>
      <c r="L60" s="2">
        <v>1.4584956647948899</v>
      </c>
      <c r="M60" s="2">
        <v>4.872104137945648</v>
      </c>
      <c r="N60" s="116">
        <v>2.00974295690258</v>
      </c>
      <c r="O60" s="2">
        <v>6.1446812059993867</v>
      </c>
      <c r="P60" s="2">
        <v>4.01948591380516</v>
      </c>
      <c r="Q60" s="2">
        <v>4.01948591380516</v>
      </c>
      <c r="R60" s="2">
        <v>10.420194069379445</v>
      </c>
      <c r="S60" s="12">
        <v>1787</v>
      </c>
    </row>
    <row r="61" spans="1:22" x14ac:dyDescent="0.2">
      <c r="A61" s="12">
        <v>1788</v>
      </c>
      <c r="B61" s="2">
        <v>0.90840659999999995</v>
      </c>
      <c r="C61" s="2">
        <v>0.52731727920000004</v>
      </c>
      <c r="D61" s="2">
        <v>1.7008863553006683</v>
      </c>
      <c r="E61" s="2">
        <v>1.2814221567463375</v>
      </c>
      <c r="F61" s="2">
        <v>1.3240847170156593</v>
      </c>
      <c r="G61" s="2">
        <v>0.86866099921318063</v>
      </c>
      <c r="H61" s="2">
        <v>1.0788345681429421</v>
      </c>
      <c r="I61" s="2">
        <v>1.0512710526315789</v>
      </c>
      <c r="J61" s="2">
        <v>0.58894736842105266</v>
      </c>
      <c r="K61" s="2">
        <v>2.50754696686292</v>
      </c>
      <c r="L61" s="2">
        <v>1.4995800497186895</v>
      </c>
      <c r="M61" s="2">
        <v>4.9301053776830965</v>
      </c>
      <c r="N61" s="116">
        <v>2.0336684682942772</v>
      </c>
      <c r="O61" s="2">
        <v>6.1446812059993867</v>
      </c>
      <c r="P61" s="2">
        <v>4.0673369365885543</v>
      </c>
      <c r="Q61" s="2">
        <v>4.0673369365885543</v>
      </c>
      <c r="R61" s="2">
        <v>10.376866859111757</v>
      </c>
      <c r="S61" s="12">
        <v>1788</v>
      </c>
    </row>
    <row r="62" spans="1:22" x14ac:dyDescent="0.2">
      <c r="A62" s="12">
        <v>1789</v>
      </c>
      <c r="B62" s="2">
        <v>0.97700129999999996</v>
      </c>
      <c r="C62" s="2">
        <v>0.55733965381999995</v>
      </c>
      <c r="D62" s="2">
        <v>1.7208967830100879</v>
      </c>
      <c r="E62" s="2">
        <v>1.3506882192731664</v>
      </c>
      <c r="F62" s="2">
        <v>1.3396621842746672</v>
      </c>
      <c r="G62" s="2">
        <v>0.92337980231322359</v>
      </c>
      <c r="H62" s="2">
        <v>1.0123310673670074</v>
      </c>
      <c r="I62" s="2">
        <v>1.0637861842105263</v>
      </c>
      <c r="J62" s="2">
        <v>0.62330263157894727</v>
      </c>
      <c r="K62" s="2">
        <v>2.5370475194142483</v>
      </c>
      <c r="L62" s="2">
        <v>1.4071401836401403</v>
      </c>
      <c r="M62" s="2">
        <v>4.9881066174205433</v>
      </c>
      <c r="N62" s="116">
        <v>2.0575939796859748</v>
      </c>
      <c r="O62" s="2">
        <v>6.1446812059993867</v>
      </c>
      <c r="P62" s="2">
        <v>4.1151879593719496</v>
      </c>
      <c r="Q62" s="2">
        <v>4.1151879593719496</v>
      </c>
      <c r="R62" s="2">
        <v>10.333539648844067</v>
      </c>
      <c r="S62" s="12">
        <v>1789</v>
      </c>
    </row>
    <row r="63" spans="1:22" x14ac:dyDescent="0.2">
      <c r="A63" s="12">
        <v>1790</v>
      </c>
      <c r="B63" s="2">
        <v>1.0227310999999999</v>
      </c>
      <c r="C63" s="2">
        <v>0.5916509391</v>
      </c>
      <c r="D63" s="2">
        <v>1.6808759275912488</v>
      </c>
      <c r="E63" s="2">
        <v>1.316055188009752</v>
      </c>
      <c r="F63" s="2">
        <v>1.3277500034295437</v>
      </c>
      <c r="G63" s="2">
        <v>0.88918055037569665</v>
      </c>
      <c r="H63" s="2">
        <v>1.0049417895030146</v>
      </c>
      <c r="I63" s="2">
        <v>1.0763013157894736</v>
      </c>
      <c r="J63" s="2">
        <v>0.66256578947368427</v>
      </c>
      <c r="K63" s="2">
        <v>2.4780464143115917</v>
      </c>
      <c r="L63" s="2">
        <v>1.3968690874091902</v>
      </c>
      <c r="M63" s="2">
        <v>4.872104137945648</v>
      </c>
      <c r="N63" s="116">
        <v>2.00974295690258</v>
      </c>
      <c r="O63" s="2">
        <v>6.1446812059993867</v>
      </c>
      <c r="P63" s="2">
        <v>4.01948591380516</v>
      </c>
      <c r="Q63" s="2">
        <v>4.01948591380516</v>
      </c>
      <c r="R63" s="2">
        <v>10.290212438576377</v>
      </c>
      <c r="S63" s="12">
        <v>1790</v>
      </c>
    </row>
    <row r="64" spans="1:22" x14ac:dyDescent="0.2">
      <c r="A64" s="12">
        <v>1791</v>
      </c>
      <c r="B64" s="2">
        <v>0.99986620000000004</v>
      </c>
      <c r="C64" s="2">
        <v>0.57020638579999994</v>
      </c>
      <c r="D64" s="2">
        <v>1.6808759275912488</v>
      </c>
      <c r="E64" s="2">
        <v>1.2814221567463375</v>
      </c>
      <c r="F64" s="2">
        <v>1.3277500034295437</v>
      </c>
      <c r="G64" s="2">
        <v>0.85498129843816995</v>
      </c>
      <c r="H64" s="2">
        <v>1.0640560124149567</v>
      </c>
      <c r="I64" s="2">
        <v>1.0667309210526317</v>
      </c>
      <c r="J64" s="2">
        <v>0.63802631578947366</v>
      </c>
      <c r="K64" s="2">
        <v>2.4780464143115917</v>
      </c>
      <c r="L64" s="2">
        <v>1.4790378572567897</v>
      </c>
      <c r="M64" s="2">
        <v>4.872104137945648</v>
      </c>
      <c r="N64" s="116">
        <v>2.00974295690258</v>
      </c>
      <c r="O64" s="2">
        <v>6.1446812059993867</v>
      </c>
      <c r="P64" s="2">
        <v>4.01948591380516</v>
      </c>
      <c r="Q64" s="2">
        <v>4.01948591380516</v>
      </c>
      <c r="R64" s="2">
        <v>10.246885228308685</v>
      </c>
      <c r="S64" s="12">
        <v>1791</v>
      </c>
    </row>
    <row r="65" spans="1:19" x14ac:dyDescent="0.2">
      <c r="A65" s="12">
        <v>1792</v>
      </c>
      <c r="B65" s="2">
        <v>0.97700129999999996</v>
      </c>
      <c r="C65" s="2">
        <v>0.54876183249999999</v>
      </c>
      <c r="D65" s="2">
        <v>1.6808759275912488</v>
      </c>
      <c r="E65" s="2">
        <v>1.2467891254829229</v>
      </c>
      <c r="F65" s="2">
        <v>1.3277500034295437</v>
      </c>
      <c r="G65" s="2">
        <v>0.84130159766315915</v>
      </c>
      <c r="H65" s="2">
        <v>1.0123310673670074</v>
      </c>
      <c r="I65" s="2">
        <v>1.0667309210526317</v>
      </c>
      <c r="J65" s="2">
        <v>0.61348684210526316</v>
      </c>
      <c r="K65" s="2">
        <v>2.4780464143115917</v>
      </c>
      <c r="L65" s="2">
        <v>1.4071401836401403</v>
      </c>
      <c r="M65" s="2">
        <v>4.872104137945648</v>
      </c>
      <c r="N65" s="116">
        <v>2.00974295690258</v>
      </c>
      <c r="O65" s="2">
        <v>6.1446812059993867</v>
      </c>
      <c r="P65" s="2">
        <v>4.01948591380516</v>
      </c>
      <c r="Q65" s="2">
        <v>4.01948591380516</v>
      </c>
      <c r="R65" s="2">
        <v>10.203558018040997</v>
      </c>
      <c r="S65" s="12">
        <v>1792</v>
      </c>
    </row>
    <row r="66" spans="1:19" x14ac:dyDescent="0.2">
      <c r="A66" s="12">
        <v>1793</v>
      </c>
      <c r="B66" s="2">
        <v>0.95413639999999988</v>
      </c>
      <c r="C66" s="2">
        <v>0.54018401117999992</v>
      </c>
      <c r="D66" s="2">
        <v>1.6008342167535701</v>
      </c>
      <c r="E66" s="2">
        <v>1.2121560942195084</v>
      </c>
      <c r="F66" s="2">
        <v>1.2645238127900416</v>
      </c>
      <c r="G66" s="2">
        <v>0.82078204650064313</v>
      </c>
      <c r="H66" s="2">
        <v>0.90888117727110884</v>
      </c>
      <c r="I66" s="2">
        <v>1.0667309210526317</v>
      </c>
      <c r="J66" s="2">
        <v>0.60367105263157894</v>
      </c>
      <c r="K66" s="2">
        <v>2.3600442041062775</v>
      </c>
      <c r="L66" s="2">
        <v>1.2633448364068411</v>
      </c>
      <c r="M66" s="2">
        <v>4.6400991789958557</v>
      </c>
      <c r="N66" s="116">
        <v>1.9140409113357904</v>
      </c>
      <c r="O66" s="2">
        <v>6.1446812059993867</v>
      </c>
      <c r="P66" s="2">
        <v>3.8280818226715807</v>
      </c>
      <c r="Q66" s="2">
        <v>3.8280818226715807</v>
      </c>
      <c r="R66" s="2">
        <v>10.160230807773308</v>
      </c>
      <c r="S66" s="12">
        <v>1793</v>
      </c>
    </row>
    <row r="67" spans="1:19" x14ac:dyDescent="0.2">
      <c r="A67" s="12">
        <v>1794</v>
      </c>
      <c r="B67" s="2">
        <v>0.93127150000000003</v>
      </c>
      <c r="C67" s="2">
        <v>0.52731727920000004</v>
      </c>
      <c r="D67" s="2">
        <v>1.6008342167535701</v>
      </c>
      <c r="E67" s="2">
        <v>1.1428900316926793</v>
      </c>
      <c r="F67" s="2">
        <v>1.2645238127900416</v>
      </c>
      <c r="G67" s="2">
        <v>0.80026249533812699</v>
      </c>
      <c r="H67" s="2">
        <v>0.8719347879511451</v>
      </c>
      <c r="I67" s="2">
        <v>1.0159342105263156</v>
      </c>
      <c r="J67" s="2">
        <v>0.58894736842105266</v>
      </c>
      <c r="K67" s="2">
        <v>2.3600442041062775</v>
      </c>
      <c r="L67" s="2">
        <v>1.2119893552520915</v>
      </c>
      <c r="M67" s="2">
        <v>4.6400991789958557</v>
      </c>
      <c r="N67" s="116">
        <v>1.9140409113357904</v>
      </c>
      <c r="O67" s="2">
        <v>6.1446812059993867</v>
      </c>
      <c r="P67" s="2">
        <v>3.8280818226715807</v>
      </c>
      <c r="Q67" s="2">
        <v>3.8280818226715807</v>
      </c>
      <c r="R67" s="2">
        <v>10.116903597505614</v>
      </c>
      <c r="S67" s="12">
        <v>1794</v>
      </c>
    </row>
    <row r="68" spans="1:19" x14ac:dyDescent="0.2">
      <c r="A68" s="12">
        <v>1795</v>
      </c>
      <c r="B68" s="2">
        <v>0.8855417000000001</v>
      </c>
      <c r="C68" s="2">
        <v>0.51445054721999994</v>
      </c>
      <c r="D68" s="2">
        <v>1.6008342167535701</v>
      </c>
      <c r="E68" s="2">
        <v>1.1082570004292649</v>
      </c>
      <c r="F68" s="2">
        <v>1.2828502448594623</v>
      </c>
      <c r="G68" s="2">
        <v>0.78658279456311642</v>
      </c>
      <c r="H68" s="2">
        <v>0.85715623222315951</v>
      </c>
      <c r="I68" s="2">
        <v>1.0159342105263156</v>
      </c>
      <c r="J68" s="2">
        <v>0.57422368421052616</v>
      </c>
      <c r="K68" s="2">
        <v>2.3600442041062775</v>
      </c>
      <c r="L68" s="2">
        <v>1.1914471627901917</v>
      </c>
      <c r="M68" s="2">
        <v>4.6400991789958557</v>
      </c>
      <c r="N68" s="116">
        <v>1.9140409113357904</v>
      </c>
      <c r="O68" s="2">
        <v>6.1446812059993867</v>
      </c>
      <c r="P68" s="2">
        <v>3.8280818226715807</v>
      </c>
      <c r="Q68" s="2">
        <v>3.8280818226715807</v>
      </c>
      <c r="R68" s="2">
        <v>10.073576387237928</v>
      </c>
      <c r="S68" s="12">
        <v>1795</v>
      </c>
    </row>
    <row r="69" spans="1:19" x14ac:dyDescent="0.2">
      <c r="A69" s="12">
        <v>1796</v>
      </c>
      <c r="B69" s="2">
        <v>0.86267680000000002</v>
      </c>
      <c r="C69" s="2">
        <v>0.5058727259000001</v>
      </c>
      <c r="D69" s="2">
        <v>1.5207925059158918</v>
      </c>
      <c r="E69" s="2">
        <v>1.1082570004292649</v>
      </c>
      <c r="F69" s="2">
        <v>1.2187077326164895</v>
      </c>
      <c r="G69" s="2">
        <v>0.76606324340060039</v>
      </c>
      <c r="H69" s="2">
        <v>0.88671334367913046</v>
      </c>
      <c r="I69" s="2">
        <v>1.0306578947368419</v>
      </c>
      <c r="J69" s="2">
        <v>0.56440789473684205</v>
      </c>
      <c r="K69" s="2">
        <v>2.2420419939009637</v>
      </c>
      <c r="L69" s="2">
        <v>1.2325315477139915</v>
      </c>
      <c r="M69" s="2">
        <v>4.4080942200460624</v>
      </c>
      <c r="N69" s="116">
        <v>1.8183388657690009</v>
      </c>
      <c r="O69" s="2">
        <v>6.1446812059993867</v>
      </c>
      <c r="P69" s="2">
        <v>3.6366777315380019</v>
      </c>
      <c r="Q69" s="2">
        <v>3.6366777315380019</v>
      </c>
      <c r="R69" s="2">
        <v>10.030249176970235</v>
      </c>
      <c r="S69" s="12">
        <v>1796</v>
      </c>
    </row>
    <row r="70" spans="1:19" x14ac:dyDescent="0.2">
      <c r="A70" s="12">
        <v>1797</v>
      </c>
      <c r="B70" s="2">
        <v>0.86267680000000002</v>
      </c>
      <c r="C70" s="2">
        <v>0.49300599392000005</v>
      </c>
      <c r="D70" s="2">
        <v>1.5207925059158918</v>
      </c>
      <c r="E70" s="2">
        <v>1.0736239691658502</v>
      </c>
      <c r="F70" s="2">
        <v>1.2187077326164895</v>
      </c>
      <c r="G70" s="2">
        <v>0.7523835426255896</v>
      </c>
      <c r="H70" s="2">
        <v>0.93104901086308711</v>
      </c>
      <c r="I70" s="2">
        <v>0.97912500000000002</v>
      </c>
      <c r="J70" s="2">
        <v>0.54968421052631578</v>
      </c>
      <c r="K70" s="2">
        <v>2.2420419939009637</v>
      </c>
      <c r="L70" s="2">
        <v>1.2941581250996912</v>
      </c>
      <c r="M70" s="2">
        <v>4.4080942200460624</v>
      </c>
      <c r="N70" s="116">
        <v>1.8183388657690009</v>
      </c>
      <c r="O70" s="2">
        <v>6.1446812059993867</v>
      </c>
      <c r="P70" s="2">
        <v>3.6366777315380019</v>
      </c>
      <c r="Q70" s="2">
        <v>3.6366777315380019</v>
      </c>
      <c r="R70" s="2">
        <v>9.9869219667025462</v>
      </c>
      <c r="S70" s="12">
        <v>1797</v>
      </c>
    </row>
    <row r="71" spans="1:19" x14ac:dyDescent="0.2">
      <c r="A71" s="12">
        <v>1798</v>
      </c>
      <c r="B71" s="2">
        <v>0.83981190000000017</v>
      </c>
      <c r="C71" s="2">
        <v>0.48442817259999998</v>
      </c>
      <c r="D71" s="2">
        <v>1.5287966769996597</v>
      </c>
      <c r="E71" s="2">
        <v>1.1082570004292649</v>
      </c>
      <c r="F71" s="2">
        <v>1.260125469093381</v>
      </c>
      <c r="G71" s="2">
        <v>0.78658279456311642</v>
      </c>
      <c r="H71" s="2">
        <v>1.1601166246468626</v>
      </c>
      <c r="I71" s="2">
        <v>0.97912500000000002</v>
      </c>
      <c r="J71" s="2">
        <v>0.53986842105263155</v>
      </c>
      <c r="K71" s="2">
        <v>2.2538422149214954</v>
      </c>
      <c r="L71" s="2">
        <v>1.6125621082591388</v>
      </c>
      <c r="M71" s="2">
        <v>4.4312947159410427</v>
      </c>
      <c r="N71" s="116">
        <v>1.82790907032568</v>
      </c>
      <c r="O71" s="2">
        <v>6.1446812059993867</v>
      </c>
      <c r="P71" s="2">
        <v>3.6558181406513599</v>
      </c>
      <c r="Q71" s="2">
        <v>3.6558181406513599</v>
      </c>
      <c r="R71" s="2">
        <v>9.943594756434857</v>
      </c>
      <c r="S71" s="12">
        <v>1798</v>
      </c>
    </row>
    <row r="72" spans="1:19" x14ac:dyDescent="0.2">
      <c r="A72" s="12">
        <v>1799</v>
      </c>
      <c r="B72" s="2">
        <v>0.86267680000000002</v>
      </c>
      <c r="C72" s="2">
        <v>0.5058727259000001</v>
      </c>
      <c r="D72" s="2">
        <v>1.5368008480834274</v>
      </c>
      <c r="E72" s="2">
        <v>1.1775230629560938</v>
      </c>
      <c r="F72" s="2">
        <v>1.3019097342116599</v>
      </c>
      <c r="G72" s="2">
        <v>0.82078204650064313</v>
      </c>
      <c r="H72" s="2">
        <v>1.4778555727985507</v>
      </c>
      <c r="I72" s="2">
        <v>1.0124005263157896</v>
      </c>
      <c r="J72" s="2">
        <v>0.56440789473684205</v>
      </c>
      <c r="K72" s="2">
        <v>2.2656424359420266</v>
      </c>
      <c r="L72" s="2">
        <v>2.0542192461899855</v>
      </c>
      <c r="M72" s="2">
        <v>4.4544952118360213</v>
      </c>
      <c r="N72" s="116">
        <v>1.8374792748823587</v>
      </c>
      <c r="O72" s="2">
        <v>6.1446812059993867</v>
      </c>
      <c r="P72" s="2">
        <v>3.6749585497647175</v>
      </c>
      <c r="Q72" s="2">
        <v>3.6749585497647175</v>
      </c>
      <c r="R72" s="2">
        <v>9.9002675461671661</v>
      </c>
      <c r="S72" s="12">
        <v>1799</v>
      </c>
    </row>
    <row r="73" spans="1:19" x14ac:dyDescent="0.2">
      <c r="A73" s="12">
        <v>1800</v>
      </c>
      <c r="B73" s="2">
        <v>0.90840659999999995</v>
      </c>
      <c r="C73" s="2">
        <v>0.52731727920000004</v>
      </c>
      <c r="D73" s="2">
        <v>1.5448050191671954</v>
      </c>
      <c r="E73" s="2">
        <v>1.2467891254829229</v>
      </c>
      <c r="F73" s="2">
        <v>1.3440605279713287</v>
      </c>
      <c r="G73" s="2">
        <v>0.85498129843816995</v>
      </c>
      <c r="H73" s="2">
        <v>1.8325409102702033</v>
      </c>
      <c r="I73" s="2">
        <v>1.0459705263157892</v>
      </c>
      <c r="J73" s="2">
        <v>0.58894736842105266</v>
      </c>
      <c r="K73" s="2">
        <v>2.2774426569625583</v>
      </c>
      <c r="L73" s="2">
        <v>2.5472318652755819</v>
      </c>
      <c r="M73" s="2">
        <v>4.4776957077310007</v>
      </c>
      <c r="N73" s="116">
        <v>1.8470494794390373</v>
      </c>
      <c r="O73" s="2">
        <v>6.1446812059993867</v>
      </c>
      <c r="P73" s="2">
        <v>3.6940989588780746</v>
      </c>
      <c r="Q73" s="2">
        <v>3.6940989588780746</v>
      </c>
      <c r="R73" s="2">
        <v>9.8569403358994752</v>
      </c>
      <c r="S73" s="12">
        <v>1800</v>
      </c>
    </row>
    <row r="74" spans="1:19" x14ac:dyDescent="0.2">
      <c r="A74" s="12">
        <v>1801</v>
      </c>
      <c r="B74" s="2">
        <v>0.95413639999999988</v>
      </c>
      <c r="C74" s="2">
        <v>0.54876183249999999</v>
      </c>
      <c r="D74" s="2">
        <v>1.5528091902509629</v>
      </c>
      <c r="E74" s="2">
        <v>1.316055188009752</v>
      </c>
      <c r="F74" s="2">
        <v>1.3510245721577079</v>
      </c>
      <c r="G74" s="2">
        <v>0.88918055037569665</v>
      </c>
      <c r="H74" s="2">
        <v>1.987715745414051</v>
      </c>
      <c r="I74" s="2">
        <v>1.0798349999999999</v>
      </c>
      <c r="J74" s="2">
        <v>0.61348684210526316</v>
      </c>
      <c r="K74" s="2">
        <v>2.2892428779830891</v>
      </c>
      <c r="L74" s="2">
        <v>2.7629248861255311</v>
      </c>
      <c r="M74" s="2">
        <v>4.5008962036259801</v>
      </c>
      <c r="N74" s="116">
        <v>1.8566196839957165</v>
      </c>
      <c r="O74" s="2">
        <v>6.1446812059993867</v>
      </c>
      <c r="P74" s="2">
        <v>3.7132393679914331</v>
      </c>
      <c r="Q74" s="2">
        <v>3.7132393679914331</v>
      </c>
      <c r="R74" s="2">
        <v>9.8136131256317842</v>
      </c>
      <c r="S74" s="12">
        <v>1801</v>
      </c>
    </row>
    <row r="75" spans="1:19" x14ac:dyDescent="0.2">
      <c r="A75" s="12">
        <v>1802</v>
      </c>
      <c r="B75" s="2">
        <v>0.99986620000000004</v>
      </c>
      <c r="C75" s="2">
        <v>0.57020638579999994</v>
      </c>
      <c r="D75" s="2">
        <v>1.5608133613347308</v>
      </c>
      <c r="E75" s="2">
        <v>1.3853212505365811</v>
      </c>
      <c r="F75" s="2">
        <v>1.3758568876117736</v>
      </c>
      <c r="G75" s="2">
        <v>0.92337980231322359</v>
      </c>
      <c r="H75" s="2">
        <v>2.0616085240539785</v>
      </c>
      <c r="I75" s="2">
        <v>1.0854299999999999</v>
      </c>
      <c r="J75" s="2">
        <v>0.63802631578947366</v>
      </c>
      <c r="K75" s="2">
        <v>2.3010430990036204</v>
      </c>
      <c r="L75" s="2">
        <v>2.8656358484350299</v>
      </c>
      <c r="M75" s="2">
        <v>4.5240966995209586</v>
      </c>
      <c r="N75" s="116">
        <v>1.8661898885523955</v>
      </c>
      <c r="O75" s="2">
        <v>6.1446812059993867</v>
      </c>
      <c r="P75" s="2">
        <v>3.7323797771047911</v>
      </c>
      <c r="Q75" s="2">
        <v>3.7323797771047911</v>
      </c>
      <c r="R75" s="2">
        <v>9.7702859153640951</v>
      </c>
      <c r="S75" s="12">
        <v>1802</v>
      </c>
    </row>
    <row r="76" spans="1:19" x14ac:dyDescent="0.2">
      <c r="A76" s="12">
        <v>1803</v>
      </c>
      <c r="B76" s="2">
        <v>1.045596</v>
      </c>
      <c r="C76" s="2">
        <v>0.5916509391</v>
      </c>
      <c r="D76" s="2">
        <v>1.6008342167535701</v>
      </c>
      <c r="E76" s="2">
        <v>1.3991744630419471</v>
      </c>
      <c r="F76" s="2">
        <v>1.3928088372759877</v>
      </c>
      <c r="G76" s="2">
        <v>0.93705950308823427</v>
      </c>
      <c r="H76" s="2">
        <v>2.1576691362858842</v>
      </c>
      <c r="I76" s="2">
        <v>1.1053805921052631</v>
      </c>
      <c r="J76" s="2">
        <v>0.66256578947368427</v>
      </c>
      <c r="K76" s="2">
        <v>2.3600442041062775</v>
      </c>
      <c r="L76" s="2">
        <v>2.999160099437379</v>
      </c>
      <c r="M76" s="2">
        <v>4.6400991789958557</v>
      </c>
      <c r="N76" s="116">
        <v>1.9140409113357904</v>
      </c>
      <c r="O76" s="2">
        <v>6.1446812059993867</v>
      </c>
      <c r="P76" s="2">
        <v>3.8280818226715807</v>
      </c>
      <c r="Q76" s="2">
        <v>3.8280818226715807</v>
      </c>
      <c r="R76" s="2">
        <v>9.7269587050964077</v>
      </c>
      <c r="S76" s="12">
        <v>1803</v>
      </c>
    </row>
    <row r="77" spans="1:19" x14ac:dyDescent="0.2">
      <c r="A77" s="12">
        <v>1804</v>
      </c>
      <c r="B77" s="2">
        <v>1.0547419600000001</v>
      </c>
      <c r="C77" s="2">
        <v>0.60022876041999995</v>
      </c>
      <c r="D77" s="2">
        <v>1.6008342167535701</v>
      </c>
      <c r="E77" s="2">
        <v>1.4130276755473128</v>
      </c>
      <c r="F77" s="2">
        <v>1.3744824052065669</v>
      </c>
      <c r="G77" s="2">
        <v>0.96441890463825564</v>
      </c>
      <c r="H77" s="2">
        <v>1.7364802980382976</v>
      </c>
      <c r="I77" s="2">
        <v>1.119</v>
      </c>
      <c r="J77" s="2">
        <v>0.67238157894736839</v>
      </c>
      <c r="K77" s="2">
        <v>2.3600442041062775</v>
      </c>
      <c r="L77" s="2">
        <v>2.4137076142732332</v>
      </c>
      <c r="M77" s="2">
        <v>4.6400991789958557</v>
      </c>
      <c r="N77" s="116">
        <v>1.9140409113357904</v>
      </c>
      <c r="O77" s="2">
        <v>6.1446812059993867</v>
      </c>
      <c r="P77" s="2">
        <v>3.8280818226715807</v>
      </c>
      <c r="Q77" s="2">
        <v>3.8280818226715807</v>
      </c>
      <c r="R77" s="2">
        <v>9.6836314948287168</v>
      </c>
      <c r="S77" s="12">
        <v>1804</v>
      </c>
    </row>
    <row r="78" spans="1:19" x14ac:dyDescent="0.2">
      <c r="A78" s="12">
        <v>1805</v>
      </c>
      <c r="B78" s="2">
        <v>1.06388792</v>
      </c>
      <c r="C78" s="2">
        <v>0.61738440305999998</v>
      </c>
      <c r="D78" s="2">
        <v>1.6408550721724091</v>
      </c>
      <c r="E78" s="2">
        <v>1.4199542817999957</v>
      </c>
      <c r="F78" s="2">
        <v>1.3900598724655746</v>
      </c>
      <c r="G78" s="2">
        <v>0.99177830618827711</v>
      </c>
      <c r="H78" s="2">
        <v>2.202004803469841</v>
      </c>
      <c r="I78" s="2">
        <v>1.1042763157894737</v>
      </c>
      <c r="J78" s="2">
        <v>0.69201315789473672</v>
      </c>
      <c r="K78" s="2">
        <v>2.4190453092089341</v>
      </c>
      <c r="L78" s="2">
        <v>3.0607866768230791</v>
      </c>
      <c r="M78" s="2">
        <v>4.7561016584707509</v>
      </c>
      <c r="N78" s="116">
        <v>1.9618919341191847</v>
      </c>
      <c r="O78" s="2">
        <v>6.1446812059993867</v>
      </c>
      <c r="P78" s="2">
        <v>3.9237838682383694</v>
      </c>
      <c r="Q78" s="2">
        <v>3.9237838682383694</v>
      </c>
      <c r="R78" s="2">
        <v>9.6403042845610258</v>
      </c>
      <c r="S78" s="12">
        <v>1805</v>
      </c>
    </row>
    <row r="79" spans="1:19" x14ac:dyDescent="0.2">
      <c r="A79" s="12">
        <v>1806</v>
      </c>
      <c r="B79" s="2">
        <v>1.0684608999999998</v>
      </c>
      <c r="C79" s="2">
        <v>0.63454004569999989</v>
      </c>
      <c r="D79" s="2">
        <v>1.6808759275912488</v>
      </c>
      <c r="E79" s="2">
        <v>1.4199542817999957</v>
      </c>
      <c r="F79" s="2">
        <v>1.4047210181211114</v>
      </c>
      <c r="G79" s="2">
        <v>0.98493845580077166</v>
      </c>
      <c r="H79" s="2">
        <v>2.1798369698778632</v>
      </c>
      <c r="I79" s="2">
        <v>1.1167914473684208</v>
      </c>
      <c r="J79" s="2">
        <v>0.71164473684210516</v>
      </c>
      <c r="K79" s="2">
        <v>2.4780464143115917</v>
      </c>
      <c r="L79" s="2">
        <v>3.0299733881302293</v>
      </c>
      <c r="M79" s="2">
        <v>4.872104137945648</v>
      </c>
      <c r="N79" s="116">
        <v>2.00974295690258</v>
      </c>
      <c r="O79" s="2">
        <v>6.1446812059993867</v>
      </c>
      <c r="P79" s="2">
        <v>4.01948591380516</v>
      </c>
      <c r="Q79" s="2">
        <v>4.01948591380516</v>
      </c>
      <c r="R79" s="2">
        <v>9.5969770742933367</v>
      </c>
      <c r="S79" s="12">
        <v>1806</v>
      </c>
    </row>
    <row r="80" spans="1:19" x14ac:dyDescent="0.2">
      <c r="A80" s="12">
        <v>1807</v>
      </c>
      <c r="B80" s="2">
        <v>1.0684608999999998</v>
      </c>
      <c r="C80" s="2">
        <v>0.63025113503999997</v>
      </c>
      <c r="D80" s="2">
        <v>1.6808759275912488</v>
      </c>
      <c r="E80" s="2">
        <v>1.4199542817999957</v>
      </c>
      <c r="F80" s="2">
        <v>1.3854782644482198</v>
      </c>
      <c r="G80" s="2">
        <v>0.97809860541326621</v>
      </c>
      <c r="H80" s="2">
        <v>1.9433800782300947</v>
      </c>
      <c r="I80" s="2">
        <v>1.1285703947368422</v>
      </c>
      <c r="J80" s="2">
        <v>0.70673684210526311</v>
      </c>
      <c r="K80" s="2">
        <v>2.4780464143115917</v>
      </c>
      <c r="L80" s="2">
        <v>2.7012983087398315</v>
      </c>
      <c r="M80" s="2">
        <v>4.872104137945648</v>
      </c>
      <c r="N80" s="116">
        <v>2.00974295690258</v>
      </c>
      <c r="O80" s="2">
        <v>6.1446812059993867</v>
      </c>
      <c r="P80" s="2">
        <v>4.01948591380516</v>
      </c>
      <c r="Q80" s="2">
        <v>4.01948591380516</v>
      </c>
      <c r="R80" s="2">
        <v>9.5536498640256458</v>
      </c>
      <c r="S80" s="12">
        <v>1807</v>
      </c>
    </row>
    <row r="81" spans="1:19" x14ac:dyDescent="0.2">
      <c r="A81" s="12">
        <v>1808</v>
      </c>
      <c r="B81" s="2">
        <v>1.0684608999999998</v>
      </c>
      <c r="C81" s="2">
        <v>0.62596222437999993</v>
      </c>
      <c r="D81" s="2">
        <v>1.7609176384289276</v>
      </c>
      <c r="E81" s="2">
        <v>1.4199542817999957</v>
      </c>
      <c r="F81" s="2">
        <v>1.4312943446217719</v>
      </c>
      <c r="G81" s="2">
        <v>0.97125875502576109</v>
      </c>
      <c r="H81" s="2">
        <v>1.7808159652222539</v>
      </c>
      <c r="I81" s="2">
        <v>1.1131105263157894</v>
      </c>
      <c r="J81" s="2">
        <v>0.70182894736842094</v>
      </c>
      <c r="K81" s="2">
        <v>2.5960486245169054</v>
      </c>
      <c r="L81" s="2">
        <v>2.4753341916589329</v>
      </c>
      <c r="M81" s="2">
        <v>5.1041090968954439</v>
      </c>
      <c r="N81" s="116">
        <v>2.1054450024693701</v>
      </c>
      <c r="O81" s="2">
        <v>6.1446812059993867</v>
      </c>
      <c r="P81" s="2">
        <v>4.2108900049387401</v>
      </c>
      <c r="Q81" s="2">
        <v>4.2108900049387401</v>
      </c>
      <c r="R81" s="2">
        <v>9.5103226537579548</v>
      </c>
      <c r="S81" s="12">
        <v>1808</v>
      </c>
    </row>
    <row r="82" spans="1:19" x14ac:dyDescent="0.2">
      <c r="A82" s="12">
        <v>1809</v>
      </c>
      <c r="B82" s="2">
        <v>1.0684608999999998</v>
      </c>
      <c r="C82" s="2">
        <v>0.6216733137199999</v>
      </c>
      <c r="D82" s="2">
        <v>1.8409593492666059</v>
      </c>
      <c r="E82" s="2">
        <v>1.4199542817999957</v>
      </c>
      <c r="F82" s="2">
        <v>1.4752777815883822</v>
      </c>
      <c r="G82" s="2">
        <v>0.96441890463825564</v>
      </c>
      <c r="H82" s="2">
        <v>1.9507693560940873</v>
      </c>
      <c r="I82" s="2">
        <v>1.1499197368421052</v>
      </c>
      <c r="J82" s="2">
        <v>0.69692105263157877</v>
      </c>
      <c r="K82" s="2">
        <v>2.7140508347222201</v>
      </c>
      <c r="L82" s="2">
        <v>2.7115694049707812</v>
      </c>
      <c r="M82" s="2">
        <v>5.3361140558452362</v>
      </c>
      <c r="N82" s="116">
        <v>2.2011470480361588</v>
      </c>
      <c r="O82" s="2">
        <v>6.1446812059993867</v>
      </c>
      <c r="P82" s="2">
        <v>4.4022940960723176</v>
      </c>
      <c r="Q82" s="2">
        <v>4.4022940960723176</v>
      </c>
      <c r="R82" s="2">
        <v>9.4669954434902657</v>
      </c>
      <c r="S82" s="12">
        <v>1809</v>
      </c>
    </row>
    <row r="83" spans="1:19" x14ac:dyDescent="0.2">
      <c r="A83" s="12">
        <v>1810</v>
      </c>
      <c r="B83" s="2">
        <v>1.0684608999999998</v>
      </c>
      <c r="C83" s="2">
        <v>0.61738440305999998</v>
      </c>
      <c r="D83" s="2">
        <v>1.9210010601042842</v>
      </c>
      <c r="E83" s="2">
        <v>1.4199542817999957</v>
      </c>
      <c r="F83" s="2">
        <v>1.5174285753480499</v>
      </c>
      <c r="G83" s="2">
        <v>0.95757905425075041</v>
      </c>
      <c r="H83" s="2">
        <v>1.9286015225021091</v>
      </c>
      <c r="I83" s="2">
        <v>1.1852565789473686</v>
      </c>
      <c r="J83" s="2">
        <v>0.69201315789473672</v>
      </c>
      <c r="K83" s="2">
        <v>2.832053044927533</v>
      </c>
      <c r="L83" s="2">
        <v>2.6807561162779314</v>
      </c>
      <c r="M83" s="2">
        <v>5.5681190147950268</v>
      </c>
      <c r="N83" s="116">
        <v>2.2968490936029484</v>
      </c>
      <c r="O83" s="2">
        <v>6.1446812059993867</v>
      </c>
      <c r="P83" s="2">
        <v>4.5936981872058968</v>
      </c>
      <c r="Q83" s="2">
        <v>4.5936981872058968</v>
      </c>
      <c r="R83" s="2">
        <v>9.4236682332225765</v>
      </c>
      <c r="S83" s="12">
        <v>1810</v>
      </c>
    </row>
    <row r="84" spans="1:19" x14ac:dyDescent="0.2">
      <c r="A84" s="12">
        <v>1811</v>
      </c>
      <c r="B84" s="2">
        <v>1.0684608999999998</v>
      </c>
      <c r="C84" s="2">
        <v>0.61309549240000005</v>
      </c>
      <c r="D84" s="2">
        <v>2.0010427709419631</v>
      </c>
      <c r="E84" s="2">
        <v>1.4199542817999957</v>
      </c>
      <c r="F84" s="2">
        <v>1.5577467259007758</v>
      </c>
      <c r="G84" s="2">
        <v>0.95073920386324506</v>
      </c>
      <c r="H84" s="2">
        <v>2.142890580557899</v>
      </c>
      <c r="I84" s="2">
        <v>1.2191210526315788</v>
      </c>
      <c r="J84" s="2">
        <v>0.68710526315789477</v>
      </c>
      <c r="K84" s="2">
        <v>2.9500552551328476</v>
      </c>
      <c r="L84" s="2">
        <v>2.978617906975479</v>
      </c>
      <c r="M84" s="2">
        <v>5.80012397374482</v>
      </c>
      <c r="N84" s="116">
        <v>2.3925511391697381</v>
      </c>
      <c r="O84" s="2">
        <v>6.1446812059993867</v>
      </c>
      <c r="P84" s="2">
        <v>4.7851022783394761</v>
      </c>
      <c r="Q84" s="2">
        <v>4.7851022783394761</v>
      </c>
      <c r="R84" s="2">
        <v>9.3803410229548874</v>
      </c>
      <c r="S84" s="12">
        <v>1811</v>
      </c>
    </row>
    <row r="85" spans="1:19" x14ac:dyDescent="0.2">
      <c r="A85" s="12">
        <v>1812</v>
      </c>
      <c r="B85" s="2">
        <v>1.0684608999999998</v>
      </c>
      <c r="C85" s="2">
        <v>0.60880658174000002</v>
      </c>
      <c r="D85" s="2">
        <v>2.0810844817796417</v>
      </c>
      <c r="E85" s="2">
        <v>1.4199542817999957</v>
      </c>
      <c r="F85" s="2">
        <v>1.5962322332465602</v>
      </c>
      <c r="G85" s="2">
        <v>0.93705950308823427</v>
      </c>
      <c r="H85" s="2">
        <v>2.283286859973761</v>
      </c>
      <c r="I85" s="2">
        <v>1.2515131578947367</v>
      </c>
      <c r="J85" s="2">
        <v>0.68219736842105261</v>
      </c>
      <c r="K85" s="2">
        <v>3.0680574653381614</v>
      </c>
      <c r="L85" s="2">
        <v>3.1737687353635282</v>
      </c>
      <c r="M85" s="2">
        <v>6.0321289326946133</v>
      </c>
      <c r="N85" s="116">
        <v>2.4882531847365281</v>
      </c>
      <c r="O85" s="2">
        <v>6.1446812059993867</v>
      </c>
      <c r="P85" s="2">
        <v>4.9765063694730562</v>
      </c>
      <c r="Q85" s="2">
        <v>4.9765063694730562</v>
      </c>
      <c r="R85" s="2">
        <v>9.3370138126871964</v>
      </c>
      <c r="S85" s="12">
        <v>1812</v>
      </c>
    </row>
    <row r="86" spans="1:19" x14ac:dyDescent="0.2">
      <c r="A86" s="12">
        <v>1813</v>
      </c>
      <c r="B86" s="2">
        <v>1.0684608999999998</v>
      </c>
      <c r="C86" s="2">
        <v>0.60022876041999995</v>
      </c>
      <c r="D86" s="2">
        <v>2.0810844817796417</v>
      </c>
      <c r="E86" s="2">
        <v>1.4199542817999957</v>
      </c>
      <c r="F86" s="2">
        <v>1.5724078715563126</v>
      </c>
      <c r="G86" s="2">
        <v>0.93021965270072893</v>
      </c>
      <c r="H86" s="2">
        <v>2.054219246189986</v>
      </c>
      <c r="I86" s="2">
        <v>1.2824328947368422</v>
      </c>
      <c r="J86" s="2">
        <v>0.67238157894736839</v>
      </c>
      <c r="K86" s="2">
        <v>3.0680574653381614</v>
      </c>
      <c r="L86" s="2">
        <v>2.8553647522040801</v>
      </c>
      <c r="M86" s="2">
        <v>6.0321289326946133</v>
      </c>
      <c r="N86" s="116">
        <v>2.4882531847365281</v>
      </c>
      <c r="O86" s="2">
        <v>6.1446812059993867</v>
      </c>
      <c r="P86" s="2">
        <v>4.9765063694730562</v>
      </c>
      <c r="Q86" s="2">
        <v>4.9765063694730562</v>
      </c>
      <c r="R86" s="2">
        <v>9.2936866024195055</v>
      </c>
      <c r="S86" s="12">
        <v>1813</v>
      </c>
    </row>
    <row r="87" spans="1:19" x14ac:dyDescent="0.2">
      <c r="A87" s="12">
        <v>1814</v>
      </c>
      <c r="B87" s="2">
        <v>1.0684608999999998</v>
      </c>
      <c r="C87" s="2">
        <v>0.59593984976000003</v>
      </c>
      <c r="D87" s="2">
        <v>2.1611261926173202</v>
      </c>
      <c r="E87" s="2">
        <v>1.4199542817999957</v>
      </c>
      <c r="F87" s="2">
        <v>1.6081444140916834</v>
      </c>
      <c r="G87" s="2">
        <v>0.92337980231322359</v>
      </c>
      <c r="H87" s="2">
        <v>1.6773660751263553</v>
      </c>
      <c r="I87" s="2">
        <v>1.2632921052631578</v>
      </c>
      <c r="J87" s="2">
        <v>0.66747368421052622</v>
      </c>
      <c r="K87" s="2">
        <v>3.1860596755434747</v>
      </c>
      <c r="L87" s="2">
        <v>2.331538844425634</v>
      </c>
      <c r="M87" s="2">
        <v>6.2641338916444056</v>
      </c>
      <c r="N87" s="116">
        <v>2.5839552303033169</v>
      </c>
      <c r="O87" s="2">
        <v>6.1446812059993867</v>
      </c>
      <c r="P87" s="2">
        <v>5.1679104606066337</v>
      </c>
      <c r="Q87" s="2">
        <v>5.1679104606066337</v>
      </c>
      <c r="R87" s="2">
        <v>9.2503593921518164</v>
      </c>
      <c r="S87" s="12">
        <v>1814</v>
      </c>
    </row>
    <row r="88" spans="1:19" x14ac:dyDescent="0.2">
      <c r="A88" s="12">
        <v>1815</v>
      </c>
      <c r="B88" s="2">
        <v>1.0684608999999998</v>
      </c>
      <c r="C88" s="2">
        <v>0.5916509391</v>
      </c>
      <c r="D88" s="2">
        <v>2.1611261926173202</v>
      </c>
      <c r="E88" s="2">
        <v>1.4268808880526784</v>
      </c>
      <c r="F88" s="2">
        <v>1.6081444140916834</v>
      </c>
      <c r="G88" s="2">
        <v>0.93021965270072893</v>
      </c>
      <c r="H88" s="2">
        <v>1.7512588537662828</v>
      </c>
      <c r="I88" s="2">
        <v>1.2920032894736841</v>
      </c>
      <c r="J88" s="2">
        <v>0.66256578947368427</v>
      </c>
      <c r="K88" s="2">
        <v>3.1860596755434747</v>
      </c>
      <c r="L88" s="2">
        <v>2.4342498067351332</v>
      </c>
      <c r="M88" s="2">
        <v>6.2641338916444056</v>
      </c>
      <c r="N88" s="116">
        <v>2.5839552303033169</v>
      </c>
      <c r="O88" s="2">
        <v>6.1446812059993867</v>
      </c>
      <c r="P88" s="2">
        <v>5.1679104606066337</v>
      </c>
      <c r="Q88" s="2">
        <v>5.1679104606066337</v>
      </c>
      <c r="R88" s="2">
        <v>9.2070321818841254</v>
      </c>
      <c r="S88" s="12">
        <v>1815</v>
      </c>
    </row>
    <row r="89" spans="1:19" x14ac:dyDescent="0.2">
      <c r="A89" s="12">
        <v>1816</v>
      </c>
      <c r="B89" s="2">
        <v>1.0730338800000001</v>
      </c>
      <c r="C89" s="2">
        <v>0.59593984976000003</v>
      </c>
      <c r="D89" s="2">
        <v>2.1211053371984807</v>
      </c>
      <c r="E89" s="2">
        <v>1.4268808880526784</v>
      </c>
      <c r="F89" s="2">
        <v>1.6026464844708572</v>
      </c>
      <c r="G89" s="2">
        <v>0.93705950308823427</v>
      </c>
      <c r="H89" s="2">
        <v>1.5591376293024715</v>
      </c>
      <c r="I89" s="2">
        <v>1.2920032894736841</v>
      </c>
      <c r="J89" s="2">
        <v>0.66747368421052622</v>
      </c>
      <c r="K89" s="2">
        <v>3.127058570440818</v>
      </c>
      <c r="L89" s="2">
        <v>2.167201304730435</v>
      </c>
      <c r="M89" s="2">
        <v>6.1481314121695085</v>
      </c>
      <c r="N89" s="116">
        <v>2.536104207519922</v>
      </c>
      <c r="O89" s="2">
        <v>6.1446812059993867</v>
      </c>
      <c r="P89" s="2">
        <v>5.0722084150398441</v>
      </c>
      <c r="Q89" s="2">
        <v>5.0722084150398441</v>
      </c>
      <c r="R89" s="2">
        <v>9.1637049716164345</v>
      </c>
      <c r="S89" s="12">
        <v>1816</v>
      </c>
    </row>
    <row r="90" spans="1:19" x14ac:dyDescent="0.2">
      <c r="A90" s="12">
        <v>1817</v>
      </c>
      <c r="B90" s="2">
        <v>1.0730338800000001</v>
      </c>
      <c r="C90" s="2">
        <v>0.60022876041999995</v>
      </c>
      <c r="D90" s="2">
        <v>2.1211053371984807</v>
      </c>
      <c r="E90" s="2">
        <v>1.4338074943053614</v>
      </c>
      <c r="F90" s="2">
        <v>1.6026464844708572</v>
      </c>
      <c r="G90" s="2">
        <v>0.94389935347573961</v>
      </c>
      <c r="H90" s="2">
        <v>1.7217017423103118</v>
      </c>
      <c r="I90" s="2">
        <v>1.2875861842105263</v>
      </c>
      <c r="J90" s="2">
        <v>0.67238157894736839</v>
      </c>
      <c r="K90" s="2">
        <v>3.127058570440818</v>
      </c>
      <c r="L90" s="2">
        <v>2.3931654218113332</v>
      </c>
      <c r="M90" s="2">
        <v>6.1481314121695085</v>
      </c>
      <c r="N90" s="116">
        <v>2.536104207519922</v>
      </c>
      <c r="O90" s="2">
        <v>6.1446812059993867</v>
      </c>
      <c r="P90" s="2">
        <v>5.0722084150398441</v>
      </c>
      <c r="Q90" s="2">
        <v>5.0722084150398441</v>
      </c>
      <c r="R90" s="2">
        <v>9.2009183411392677</v>
      </c>
      <c r="S90" s="12">
        <v>1817</v>
      </c>
    </row>
    <row r="91" spans="1:19" x14ac:dyDescent="0.2">
      <c r="A91" s="12">
        <v>1818</v>
      </c>
      <c r="B91" s="2">
        <v>1.0776068599999999</v>
      </c>
      <c r="C91" s="2">
        <v>0.6045176710800001</v>
      </c>
      <c r="D91" s="2">
        <v>2.0810844817796417</v>
      </c>
      <c r="E91" s="2">
        <v>1.4338074943053614</v>
      </c>
      <c r="F91" s="2">
        <v>1.5962322332465602</v>
      </c>
      <c r="G91" s="2">
        <v>0.95073920386324506</v>
      </c>
      <c r="H91" s="2">
        <v>1.8325409102702033</v>
      </c>
      <c r="I91" s="2">
        <v>1.2875861842105263</v>
      </c>
      <c r="J91" s="2">
        <v>0.67728947368421044</v>
      </c>
      <c r="K91" s="2">
        <v>3.0680574653381614</v>
      </c>
      <c r="L91" s="2">
        <v>2.5472318652755819</v>
      </c>
      <c r="M91" s="2">
        <v>6.0321289326946133</v>
      </c>
      <c r="N91" s="116">
        <v>2.4882531847365281</v>
      </c>
      <c r="O91" s="2">
        <v>6.1446812059993867</v>
      </c>
      <c r="P91" s="2">
        <v>4.9765063694730562</v>
      </c>
      <c r="Q91" s="2">
        <v>4.9765063694730562</v>
      </c>
      <c r="R91" s="2">
        <v>9.238131710662099</v>
      </c>
      <c r="S91" s="12">
        <v>1818</v>
      </c>
    </row>
    <row r="92" spans="1:19" x14ac:dyDescent="0.2">
      <c r="A92" s="12">
        <v>1819</v>
      </c>
      <c r="B92" s="2">
        <v>1.0776068599999999</v>
      </c>
      <c r="C92" s="2">
        <v>0.60880658174000002</v>
      </c>
      <c r="D92" s="2">
        <v>2.0810844817796417</v>
      </c>
      <c r="E92" s="2">
        <v>1.4407341005580445</v>
      </c>
      <c r="F92" s="2">
        <v>1.5962322332465602</v>
      </c>
      <c r="G92" s="2">
        <v>0.95757905425075041</v>
      </c>
      <c r="H92" s="2">
        <v>1.8399301881341965</v>
      </c>
      <c r="I92" s="2">
        <v>1.2824328947368422</v>
      </c>
      <c r="J92" s="2">
        <v>0.68219736842105261</v>
      </c>
      <c r="K92" s="2">
        <v>3.0680574653381614</v>
      </c>
      <c r="L92" s="2">
        <v>2.5575029615065326</v>
      </c>
      <c r="M92" s="2">
        <v>6.0321289326946133</v>
      </c>
      <c r="N92" s="116">
        <v>2.4882531847365281</v>
      </c>
      <c r="O92" s="2">
        <v>6.1446812059993867</v>
      </c>
      <c r="P92" s="2">
        <v>4.9765063694730562</v>
      </c>
      <c r="Q92" s="2">
        <v>4.9765063694730562</v>
      </c>
      <c r="R92" s="2">
        <v>9.2753450801849286</v>
      </c>
      <c r="S92" s="12">
        <v>1819</v>
      </c>
    </row>
    <row r="93" spans="1:19" x14ac:dyDescent="0.2">
      <c r="A93" s="12">
        <v>1820</v>
      </c>
      <c r="B93" s="2">
        <v>1.08217984</v>
      </c>
      <c r="C93" s="2">
        <v>0.61309549240000005</v>
      </c>
      <c r="D93" s="2">
        <v>2.0410636263608022</v>
      </c>
      <c r="E93" s="2">
        <v>1.4407341005580445</v>
      </c>
      <c r="F93" s="2">
        <v>1.5889016604187911</v>
      </c>
      <c r="G93" s="2">
        <v>0.96441890463825564</v>
      </c>
      <c r="H93" s="2">
        <v>1.8473194659981886</v>
      </c>
      <c r="I93" s="2">
        <v>1.2824328947368422</v>
      </c>
      <c r="J93" s="2">
        <v>0.68710526315789477</v>
      </c>
      <c r="K93" s="2">
        <v>3.0090563602355043</v>
      </c>
      <c r="L93" s="2">
        <v>2.5677740577374819</v>
      </c>
      <c r="M93" s="2">
        <v>5.9161264532197162</v>
      </c>
      <c r="N93" s="116">
        <v>2.4404021619531329</v>
      </c>
      <c r="O93" s="2">
        <v>6.1446812059993867</v>
      </c>
      <c r="P93" s="2">
        <v>4.8808043239062657</v>
      </c>
      <c r="Q93" s="2">
        <v>4.8808043239062657</v>
      </c>
      <c r="R93" s="2">
        <v>9.31255844970776</v>
      </c>
      <c r="S93" s="12">
        <v>1820</v>
      </c>
    </row>
    <row r="94" spans="1:19" x14ac:dyDescent="0.2">
      <c r="A94" s="12">
        <v>1821</v>
      </c>
      <c r="B94" s="2">
        <v>1.08217984</v>
      </c>
      <c r="C94" s="2">
        <v>0.61738440305999998</v>
      </c>
      <c r="D94" s="2">
        <v>2.0410636263608022</v>
      </c>
      <c r="E94" s="2">
        <v>1.4476607068107272</v>
      </c>
      <c r="F94" s="2">
        <v>1.5889016604187911</v>
      </c>
      <c r="G94" s="2">
        <v>0.97125875502576109</v>
      </c>
      <c r="H94" s="2">
        <v>1.8473194659981886</v>
      </c>
      <c r="I94" s="2">
        <v>1.2765434210526314</v>
      </c>
      <c r="J94" s="2">
        <v>0.69201315789473672</v>
      </c>
      <c r="K94" s="2">
        <v>3.0090563602355043</v>
      </c>
      <c r="L94" s="2">
        <v>2.5677740577374819</v>
      </c>
      <c r="M94" s="2">
        <v>5.9161264532197162</v>
      </c>
      <c r="N94" s="116">
        <v>2.4404021619531329</v>
      </c>
      <c r="O94" s="2">
        <v>6.1446812059993867</v>
      </c>
      <c r="P94" s="2">
        <v>4.8808043239062657</v>
      </c>
      <c r="Q94" s="2">
        <v>4.8808043239062657</v>
      </c>
      <c r="R94" s="2">
        <v>9.3497718192305914</v>
      </c>
      <c r="S94" s="12">
        <v>1821</v>
      </c>
    </row>
    <row r="95" spans="1:19" x14ac:dyDescent="0.2">
      <c r="A95" s="12">
        <v>1822</v>
      </c>
      <c r="B95" s="2">
        <v>1.0867528199999998</v>
      </c>
      <c r="C95" s="2">
        <v>0.6216733137199999</v>
      </c>
      <c r="D95" s="2">
        <v>2.0010427709419631</v>
      </c>
      <c r="E95" s="2">
        <v>1.4476607068107272</v>
      </c>
      <c r="F95" s="2">
        <v>1.5806547659875521</v>
      </c>
      <c r="G95" s="2">
        <v>0.97809860541326621</v>
      </c>
      <c r="H95" s="2">
        <v>1.8473194659981886</v>
      </c>
      <c r="I95" s="2">
        <v>1.2765434210526314</v>
      </c>
      <c r="J95" s="2">
        <v>0.69692105263157877</v>
      </c>
      <c r="K95" s="2">
        <v>2.9500552551328476</v>
      </c>
      <c r="L95" s="2">
        <v>2.5677740577374819</v>
      </c>
      <c r="M95" s="2">
        <v>5.80012397374482</v>
      </c>
      <c r="N95" s="116">
        <v>2.3925511391697381</v>
      </c>
      <c r="O95" s="2">
        <v>6.1446812059993867</v>
      </c>
      <c r="P95" s="2">
        <v>4.7851022783394761</v>
      </c>
      <c r="Q95" s="2">
        <v>4.7851022783394761</v>
      </c>
      <c r="R95" s="2">
        <v>9.386985188753421</v>
      </c>
      <c r="S95" s="12">
        <v>1822</v>
      </c>
    </row>
    <row r="96" spans="1:19" x14ac:dyDescent="0.2">
      <c r="A96" s="12">
        <v>1823</v>
      </c>
      <c r="B96" s="2">
        <v>1.0867528199999998</v>
      </c>
      <c r="C96" s="2">
        <v>0.62596222437999993</v>
      </c>
      <c r="D96" s="2">
        <v>2.0010427709419631</v>
      </c>
      <c r="E96" s="2">
        <v>1.4545873130634104</v>
      </c>
      <c r="F96" s="2">
        <v>1.5806547659875521</v>
      </c>
      <c r="G96" s="2">
        <v>0.98493845580077166</v>
      </c>
      <c r="H96" s="2">
        <v>1.6847553529903481</v>
      </c>
      <c r="I96" s="2">
        <v>1.2699177631578948</v>
      </c>
      <c r="J96" s="2">
        <v>0.70182894736842094</v>
      </c>
      <c r="K96" s="2">
        <v>2.9500552551328476</v>
      </c>
      <c r="L96" s="2">
        <v>2.3418099406565838</v>
      </c>
      <c r="M96" s="2">
        <v>5.80012397374482</v>
      </c>
      <c r="N96" s="116">
        <v>2.3925511391697381</v>
      </c>
      <c r="O96" s="2">
        <v>6.1446812059993867</v>
      </c>
      <c r="P96" s="2">
        <v>4.7851022783394761</v>
      </c>
      <c r="Q96" s="2">
        <v>4.7851022783394761</v>
      </c>
      <c r="R96" s="2">
        <v>9.4241985582762524</v>
      </c>
      <c r="S96" s="12">
        <v>1823</v>
      </c>
    </row>
    <row r="97" spans="1:19" x14ac:dyDescent="0.2">
      <c r="A97" s="12">
        <v>1824</v>
      </c>
      <c r="B97" s="2">
        <v>1.0913258000000001</v>
      </c>
      <c r="C97" s="2">
        <v>0.63025113503999997</v>
      </c>
      <c r="D97" s="2">
        <v>1.9610219155231237</v>
      </c>
      <c r="E97" s="2">
        <v>1.4545873130634104</v>
      </c>
      <c r="F97" s="2">
        <v>1.5714915499528415</v>
      </c>
      <c r="G97" s="2">
        <v>0.99177830618827711</v>
      </c>
      <c r="H97" s="2">
        <v>1.6034732964864278</v>
      </c>
      <c r="I97" s="2">
        <v>1.2699177631578948</v>
      </c>
      <c r="J97" s="2">
        <v>0.70673684210526311</v>
      </c>
      <c r="K97" s="2">
        <v>2.8910541500301905</v>
      </c>
      <c r="L97" s="2">
        <v>2.2288278821161343</v>
      </c>
      <c r="M97" s="2">
        <v>5.6841214942699239</v>
      </c>
      <c r="N97" s="116">
        <v>2.3447001163863432</v>
      </c>
      <c r="O97" s="2">
        <v>6.1446812059993867</v>
      </c>
      <c r="P97" s="2">
        <v>4.6894002327726865</v>
      </c>
      <c r="Q97" s="2">
        <v>4.6894002327726865</v>
      </c>
      <c r="R97" s="2">
        <v>9.4614119277990838</v>
      </c>
      <c r="S97" s="12">
        <v>1824</v>
      </c>
    </row>
    <row r="98" spans="1:19" x14ac:dyDescent="0.2">
      <c r="A98" s="12">
        <v>1825</v>
      </c>
      <c r="B98" s="2">
        <v>1.0913258000000001</v>
      </c>
      <c r="C98" s="2">
        <v>0.63454004569999989</v>
      </c>
      <c r="D98" s="2">
        <v>1.9610219155231237</v>
      </c>
      <c r="E98" s="2">
        <v>1.4545873130634104</v>
      </c>
      <c r="F98" s="2">
        <v>1.6163913085229225</v>
      </c>
      <c r="G98" s="2">
        <v>1.0054580069632879</v>
      </c>
      <c r="H98" s="2">
        <v>1.6108625743504206</v>
      </c>
      <c r="I98" s="2">
        <v>1.2625559210526316</v>
      </c>
      <c r="J98" s="2">
        <v>0.71164473684210516</v>
      </c>
      <c r="K98" s="2">
        <v>2.8910541500301905</v>
      </c>
      <c r="L98" s="2">
        <v>2.2390989783470845</v>
      </c>
      <c r="M98" s="2">
        <v>5.6841214942699239</v>
      </c>
      <c r="N98" s="116">
        <v>2.3447001163863432</v>
      </c>
      <c r="O98" s="2">
        <v>6.1446812059993867</v>
      </c>
      <c r="P98" s="2">
        <v>4.6894002327726865</v>
      </c>
      <c r="Q98" s="2">
        <v>4.6894002327726865</v>
      </c>
      <c r="R98" s="2">
        <v>9.4986252973219134</v>
      </c>
      <c r="S98" s="12">
        <v>1825</v>
      </c>
    </row>
    <row r="99" spans="1:19" x14ac:dyDescent="0.2">
      <c r="A99" s="12">
        <v>1826</v>
      </c>
      <c r="B99" s="2">
        <v>1.0913258000000001</v>
      </c>
      <c r="C99" s="2">
        <v>0.64311786701999996</v>
      </c>
      <c r="D99" s="2">
        <v>1.9610219155231237</v>
      </c>
      <c r="E99" s="2">
        <v>1.4545873130634104</v>
      </c>
      <c r="F99" s="2">
        <v>1.6612910670930039</v>
      </c>
      <c r="G99" s="2">
        <v>1.0191377077382986</v>
      </c>
      <c r="H99" s="2">
        <v>1.640419685806392</v>
      </c>
      <c r="I99" s="2">
        <v>1.2986289473684209</v>
      </c>
      <c r="J99" s="2">
        <v>0.72146052631578939</v>
      </c>
      <c r="K99" s="2">
        <v>2.8910541500301905</v>
      </c>
      <c r="L99" s="2">
        <v>2.2801833632708846</v>
      </c>
      <c r="M99" s="2">
        <v>5.6841214942699239</v>
      </c>
      <c r="N99" s="116">
        <v>2.3447001163863432</v>
      </c>
      <c r="O99" s="2">
        <v>6.1446812059993867</v>
      </c>
      <c r="P99" s="2">
        <v>4.6894002327726865</v>
      </c>
      <c r="Q99" s="2">
        <v>4.6894002327726865</v>
      </c>
      <c r="R99" s="2">
        <v>9.5358386668447466</v>
      </c>
      <c r="S99" s="12">
        <v>1826</v>
      </c>
    </row>
    <row r="100" spans="1:19" x14ac:dyDescent="0.2">
      <c r="A100" s="12">
        <v>1827</v>
      </c>
      <c r="B100" s="2">
        <v>1.0913258000000001</v>
      </c>
      <c r="C100" s="2">
        <v>0.65169568834000002</v>
      </c>
      <c r="D100" s="2">
        <v>1.9210010601042842</v>
      </c>
      <c r="E100" s="2">
        <v>1.523853375590239</v>
      </c>
      <c r="F100" s="2">
        <v>1.6713706047311854</v>
      </c>
      <c r="G100" s="2">
        <v>1.0259775581258039</v>
      </c>
      <c r="H100" s="2">
        <v>1.6847553529903481</v>
      </c>
      <c r="I100" s="2">
        <v>1.3347019736842105</v>
      </c>
      <c r="J100" s="2">
        <v>0.73127631578947361</v>
      </c>
      <c r="K100" s="2">
        <v>2.832053044927533</v>
      </c>
      <c r="L100" s="2">
        <v>2.3418099406565838</v>
      </c>
      <c r="M100" s="2">
        <v>5.5681190147950268</v>
      </c>
      <c r="N100" s="116">
        <v>2.2968490936029484</v>
      </c>
      <c r="O100" s="2">
        <v>6.1446812059993867</v>
      </c>
      <c r="P100" s="2">
        <v>4.5936981872058968</v>
      </c>
      <c r="Q100" s="2">
        <v>4.5936981872058968</v>
      </c>
      <c r="R100" s="2">
        <v>9.5730520363675762</v>
      </c>
      <c r="S100" s="12">
        <v>1827</v>
      </c>
    </row>
    <row r="101" spans="1:19" x14ac:dyDescent="0.2">
      <c r="A101" s="12">
        <v>1828</v>
      </c>
      <c r="B101" s="2">
        <v>1.1370556000000001</v>
      </c>
      <c r="C101" s="2">
        <v>0.65598459900000006</v>
      </c>
      <c r="D101" s="2">
        <v>1.9210010601042842</v>
      </c>
      <c r="E101" s="2">
        <v>1.523853375590239</v>
      </c>
      <c r="F101" s="2">
        <v>1.6713706047311854</v>
      </c>
      <c r="G101" s="2">
        <v>1.0328174085133091</v>
      </c>
      <c r="H101" s="2">
        <v>1.8547087438621814</v>
      </c>
      <c r="I101" s="2">
        <v>1.3427999999999998</v>
      </c>
      <c r="J101" s="2">
        <v>0.73618421052631566</v>
      </c>
      <c r="K101" s="2">
        <v>2.832053044927533</v>
      </c>
      <c r="L101" s="2">
        <v>2.5780451539684326</v>
      </c>
      <c r="M101" s="2">
        <v>5.5681190147950268</v>
      </c>
      <c r="N101" s="116">
        <v>2.2968490936029484</v>
      </c>
      <c r="O101" s="2">
        <v>6.1446812059993867</v>
      </c>
      <c r="P101" s="2">
        <v>4.5936981872058968</v>
      </c>
      <c r="Q101" s="2">
        <v>4.5936981872058968</v>
      </c>
      <c r="R101" s="2">
        <v>9.6102654058904093</v>
      </c>
      <c r="S101" s="12">
        <v>1828</v>
      </c>
    </row>
    <row r="102" spans="1:19" x14ac:dyDescent="0.2">
      <c r="A102" s="12">
        <v>1829</v>
      </c>
      <c r="B102" s="2">
        <v>1.1370556000000001</v>
      </c>
      <c r="C102" s="2">
        <v>0.66027350965999987</v>
      </c>
      <c r="D102" s="2">
        <v>1.8809802046854449</v>
      </c>
      <c r="E102" s="2">
        <v>1.523853375590239</v>
      </c>
      <c r="F102" s="2">
        <v>1.615016826117716</v>
      </c>
      <c r="G102" s="2">
        <v>1.0396572589008146</v>
      </c>
      <c r="H102" s="2">
        <v>1.9212122446381164</v>
      </c>
      <c r="I102" s="2">
        <v>1.3427999999999998</v>
      </c>
      <c r="J102" s="2">
        <v>0.74109210526315794</v>
      </c>
      <c r="K102" s="2">
        <v>2.7730519398248767</v>
      </c>
      <c r="L102" s="2">
        <v>2.6704850200469816</v>
      </c>
      <c r="M102" s="2">
        <v>5.4521165353201315</v>
      </c>
      <c r="N102" s="116">
        <v>2.2489980708195536</v>
      </c>
      <c r="O102" s="2">
        <v>6.1446812059993867</v>
      </c>
      <c r="P102" s="2">
        <v>4.4979961416391072</v>
      </c>
      <c r="Q102" s="2">
        <v>4.4979961416391072</v>
      </c>
      <c r="R102" s="2">
        <v>9.6474787754132407</v>
      </c>
      <c r="S102" s="12">
        <v>1829</v>
      </c>
    </row>
    <row r="103" spans="1:19" x14ac:dyDescent="0.2">
      <c r="A103" s="12">
        <v>1830</v>
      </c>
      <c r="B103" s="2">
        <v>1.1370556000000001</v>
      </c>
      <c r="C103" s="2">
        <v>0.66456242032000001</v>
      </c>
      <c r="D103" s="2">
        <v>1.8809802046854449</v>
      </c>
      <c r="E103" s="2">
        <v>1.523853375590239</v>
      </c>
      <c r="F103" s="2">
        <v>1.615016826117716</v>
      </c>
      <c r="G103" s="2">
        <v>1.04649710928832</v>
      </c>
      <c r="H103" s="2">
        <v>2.046829968325993</v>
      </c>
      <c r="I103" s="2">
        <v>1.2975246710526314</v>
      </c>
      <c r="J103" s="2">
        <v>0.74599999999999989</v>
      </c>
      <c r="K103" s="2">
        <v>2.7730519398248767</v>
      </c>
      <c r="L103" s="2">
        <v>2.8450936559731299</v>
      </c>
      <c r="M103" s="2">
        <v>5.4521165353201315</v>
      </c>
      <c r="N103" s="116">
        <v>2.2489980708195536</v>
      </c>
      <c r="O103" s="2">
        <v>6.1446812059993867</v>
      </c>
      <c r="P103" s="2">
        <v>4.4979961416391072</v>
      </c>
      <c r="Q103" s="2">
        <v>4.4979961416391072</v>
      </c>
      <c r="R103" s="2">
        <v>9.6846921449360703</v>
      </c>
      <c r="S103" s="12">
        <v>1830</v>
      </c>
    </row>
    <row r="104" spans="1:19" x14ac:dyDescent="0.2">
      <c r="A104" s="12">
        <v>1831</v>
      </c>
      <c r="B104" s="2">
        <v>1.1370556000000001</v>
      </c>
      <c r="C104" s="2">
        <v>0.66885133097999994</v>
      </c>
      <c r="D104" s="2">
        <v>1.8409593492666059</v>
      </c>
      <c r="E104" s="2">
        <v>1.5931194381170684</v>
      </c>
      <c r="F104" s="2">
        <v>1.5595793691077182</v>
      </c>
      <c r="G104" s="2">
        <v>1.0533369596758253</v>
      </c>
      <c r="H104" s="2">
        <v>2.1872262477418554</v>
      </c>
      <c r="I104" s="2">
        <v>1.2975246710526314</v>
      </c>
      <c r="J104" s="2">
        <v>0.75090789473684216</v>
      </c>
      <c r="K104" s="2">
        <v>2.7140508347222201</v>
      </c>
      <c r="L104" s="2">
        <v>3.0402444843611791</v>
      </c>
      <c r="M104" s="2">
        <v>5.3361140558452362</v>
      </c>
      <c r="N104" s="116">
        <v>2.2011470480361588</v>
      </c>
      <c r="O104" s="2">
        <v>6.0640273761183643</v>
      </c>
      <c r="P104" s="2">
        <v>4.4022940960723176</v>
      </c>
      <c r="Q104" s="2">
        <v>4.4022940960723176</v>
      </c>
      <c r="R104" s="2">
        <v>9.7219055144588999</v>
      </c>
      <c r="S104" s="12">
        <v>1831</v>
      </c>
    </row>
    <row r="105" spans="1:19" x14ac:dyDescent="0.2">
      <c r="A105" s="12">
        <v>1832</v>
      </c>
      <c r="B105" s="2">
        <v>1.1827854000000002</v>
      </c>
      <c r="C105" s="2">
        <v>0.67314024164000008</v>
      </c>
      <c r="D105" s="2">
        <v>1.8409593492666059</v>
      </c>
      <c r="E105" s="2">
        <v>1.5931194381170684</v>
      </c>
      <c r="F105" s="2">
        <v>1.5595793691077182</v>
      </c>
      <c r="G105" s="2">
        <v>1.0601768100633309</v>
      </c>
      <c r="H105" s="2">
        <v>1.7512588537662828</v>
      </c>
      <c r="I105" s="2">
        <v>1.2529855263157894</v>
      </c>
      <c r="J105" s="2">
        <v>0.75581578947368411</v>
      </c>
      <c r="K105" s="2">
        <v>2.7140508347222201</v>
      </c>
      <c r="L105" s="2">
        <v>2.4342498067351332</v>
      </c>
      <c r="M105" s="2">
        <v>5.3361140558452362</v>
      </c>
      <c r="N105" s="116">
        <v>2.2011470480361588</v>
      </c>
      <c r="O105" s="2">
        <v>5.983373546237341</v>
      </c>
      <c r="P105" s="2">
        <v>4.4022940960723176</v>
      </c>
      <c r="Q105" s="2">
        <v>4.4022940960723176</v>
      </c>
      <c r="R105" s="2">
        <v>9.7591188839817313</v>
      </c>
      <c r="S105" s="12">
        <v>1832</v>
      </c>
    </row>
    <row r="106" spans="1:19" x14ac:dyDescent="0.2">
      <c r="A106" s="12">
        <v>1833</v>
      </c>
      <c r="B106" s="2">
        <v>1.1827854000000002</v>
      </c>
      <c r="C106" s="2">
        <v>0.67742915229999989</v>
      </c>
      <c r="D106" s="2">
        <v>1.8809802046854449</v>
      </c>
      <c r="E106" s="2">
        <v>1.5792662256117029</v>
      </c>
      <c r="F106" s="2">
        <v>1.5934832684361468</v>
      </c>
      <c r="G106" s="2">
        <v>1.04649710928832</v>
      </c>
      <c r="H106" s="2">
        <v>1.6625875193983699</v>
      </c>
      <c r="I106" s="2">
        <v>1.2529855263157894</v>
      </c>
      <c r="J106" s="2">
        <v>0.76072368421052627</v>
      </c>
      <c r="K106" s="2">
        <v>2.7730519398248767</v>
      </c>
      <c r="L106" s="2">
        <v>2.3109966519637344</v>
      </c>
      <c r="M106" s="2">
        <v>5.4521165353201315</v>
      </c>
      <c r="N106" s="116">
        <v>2.2489980708195536</v>
      </c>
      <c r="O106" s="2">
        <v>5.9027197163563194</v>
      </c>
      <c r="P106" s="2">
        <v>4.4979961416391072</v>
      </c>
      <c r="Q106" s="2">
        <v>4.4979961416391072</v>
      </c>
      <c r="R106" s="2">
        <v>9.7963322535045627</v>
      </c>
      <c r="S106" s="12">
        <v>1833</v>
      </c>
    </row>
    <row r="107" spans="1:19" x14ac:dyDescent="0.2">
      <c r="A107" s="12">
        <v>1834</v>
      </c>
      <c r="B107" s="2">
        <v>1.1736394400000001</v>
      </c>
      <c r="C107" s="2">
        <v>0.66885133097999994</v>
      </c>
      <c r="D107" s="2">
        <v>1.9210010601042842</v>
      </c>
      <c r="E107" s="2">
        <v>1.5654130131063368</v>
      </c>
      <c r="F107" s="2">
        <v>1.6273871677645753</v>
      </c>
      <c r="G107" s="2">
        <v>1.0328174085133091</v>
      </c>
      <c r="H107" s="2">
        <v>1.6034732964864278</v>
      </c>
      <c r="I107" s="2">
        <v>1.280224342105263</v>
      </c>
      <c r="J107" s="2">
        <v>0.75090789473684216</v>
      </c>
      <c r="K107" s="2">
        <v>2.832053044927533</v>
      </c>
      <c r="L107" s="2">
        <v>2.2288278821161343</v>
      </c>
      <c r="M107" s="2">
        <v>5.5681190147950268</v>
      </c>
      <c r="N107" s="116">
        <v>2.2968490936029484</v>
      </c>
      <c r="O107" s="2">
        <v>5.8220658864752979</v>
      </c>
      <c r="P107" s="2">
        <v>4.5936981872058968</v>
      </c>
      <c r="Q107" s="2">
        <v>4.5936981872058968</v>
      </c>
      <c r="R107" s="2">
        <v>9.8335456230273923</v>
      </c>
      <c r="S107" s="12">
        <v>1834</v>
      </c>
    </row>
    <row r="108" spans="1:19" x14ac:dyDescent="0.2">
      <c r="A108" s="12">
        <v>1835</v>
      </c>
      <c r="B108" s="2">
        <v>1.16449348</v>
      </c>
      <c r="C108" s="2">
        <v>0.66027350965999987</v>
      </c>
      <c r="D108" s="2">
        <v>1.9610219155231237</v>
      </c>
      <c r="E108" s="2">
        <v>1.5584864068536537</v>
      </c>
      <c r="F108" s="2">
        <v>1.6612910670930039</v>
      </c>
      <c r="G108" s="2">
        <v>1.0259775581258039</v>
      </c>
      <c r="H108" s="2">
        <v>1.5369697957104931</v>
      </c>
      <c r="I108" s="2">
        <v>1.3074631578947369</v>
      </c>
      <c r="J108" s="2">
        <v>0.74109210526315794</v>
      </c>
      <c r="K108" s="2">
        <v>2.8910541500301905</v>
      </c>
      <c r="L108" s="2">
        <v>2.1363880160375848</v>
      </c>
      <c r="M108" s="2">
        <v>5.6841214942699239</v>
      </c>
      <c r="N108" s="116">
        <v>2.3447001163863432</v>
      </c>
      <c r="O108" s="2">
        <v>5.7414120565942746</v>
      </c>
      <c r="P108" s="2">
        <v>4.6894002327726865</v>
      </c>
      <c r="Q108" s="2">
        <v>4.6894002327726865</v>
      </c>
      <c r="R108" s="2">
        <v>9.8707589925502237</v>
      </c>
      <c r="S108" s="12">
        <v>1835</v>
      </c>
    </row>
    <row r="109" spans="1:19" x14ac:dyDescent="0.2">
      <c r="A109" s="12">
        <v>1836</v>
      </c>
      <c r="B109" s="2">
        <v>1.1599204999999999</v>
      </c>
      <c r="C109" s="2">
        <v>0.65598459900000006</v>
      </c>
      <c r="D109" s="2">
        <v>1.9210010601042842</v>
      </c>
      <c r="E109" s="2">
        <v>1.523853375590239</v>
      </c>
      <c r="F109" s="2">
        <v>1.6273871677645753</v>
      </c>
      <c r="G109" s="2">
        <v>0.99177830618827711</v>
      </c>
      <c r="H109" s="2">
        <v>1.6551982415343769</v>
      </c>
      <c r="I109" s="2">
        <v>1.3347019736842105</v>
      </c>
      <c r="J109" s="2">
        <v>0.73618421052631566</v>
      </c>
      <c r="K109" s="2">
        <v>2.832053044927533</v>
      </c>
      <c r="L109" s="2">
        <v>2.3007255557327841</v>
      </c>
      <c r="M109" s="2">
        <v>5.5681190147950268</v>
      </c>
      <c r="N109" s="116">
        <v>2.2968490936029484</v>
      </c>
      <c r="O109" s="2">
        <v>5.660758226713253</v>
      </c>
      <c r="P109" s="2">
        <v>4.5936981872058968</v>
      </c>
      <c r="Q109" s="2">
        <v>4.5936981872058968</v>
      </c>
      <c r="R109" s="2">
        <v>9.9079723620730551</v>
      </c>
      <c r="S109" s="12">
        <v>1836</v>
      </c>
    </row>
    <row r="110" spans="1:19" x14ac:dyDescent="0.2">
      <c r="A110" s="12">
        <v>1837</v>
      </c>
      <c r="B110" s="2">
        <v>1.1370556000000001</v>
      </c>
      <c r="C110" s="2">
        <v>0.63454004569999989</v>
      </c>
      <c r="D110" s="2">
        <v>1.8809802046854449</v>
      </c>
      <c r="E110" s="2">
        <v>1.4892203443268244</v>
      </c>
      <c r="F110" s="2">
        <v>1.5934832684361468</v>
      </c>
      <c r="G110" s="2">
        <v>0.95757905425075041</v>
      </c>
      <c r="H110" s="2">
        <v>1.8547087438621814</v>
      </c>
      <c r="I110" s="2">
        <v>1.3074631578947369</v>
      </c>
      <c r="J110" s="2">
        <v>0.71164473684210516</v>
      </c>
      <c r="K110" s="2">
        <v>2.7730519398248767</v>
      </c>
      <c r="L110" s="2">
        <v>2.5780451539684326</v>
      </c>
      <c r="M110" s="2">
        <v>5.4521165353201315</v>
      </c>
      <c r="N110" s="116">
        <v>2.2489980708195536</v>
      </c>
      <c r="O110" s="2">
        <v>5.5801043968322297</v>
      </c>
      <c r="P110" s="2">
        <v>4.4979961416391072</v>
      </c>
      <c r="Q110" s="2">
        <v>4.4979961416391072</v>
      </c>
      <c r="R110" s="2">
        <v>9.9451857315958865</v>
      </c>
      <c r="S110" s="12">
        <v>1837</v>
      </c>
    </row>
    <row r="111" spans="1:19" x14ac:dyDescent="0.2">
      <c r="A111" s="12">
        <v>1838</v>
      </c>
      <c r="B111" s="2">
        <v>1.1141907</v>
      </c>
      <c r="C111" s="2">
        <v>0.61309549240000005</v>
      </c>
      <c r="D111" s="2">
        <v>1.8409593492666059</v>
      </c>
      <c r="E111" s="2">
        <v>1.4545873130634104</v>
      </c>
      <c r="F111" s="2">
        <v>1.5806547659875523</v>
      </c>
      <c r="G111" s="2">
        <v>0.92337980231322359</v>
      </c>
      <c r="H111" s="2">
        <v>1.899044411046138</v>
      </c>
      <c r="I111" s="2">
        <v>1.280224342105263</v>
      </c>
      <c r="J111" s="2">
        <v>0.68710526315789477</v>
      </c>
      <c r="K111" s="2">
        <v>2.7140508347222201</v>
      </c>
      <c r="L111" s="2">
        <v>2.6396717313541314</v>
      </c>
      <c r="M111" s="2">
        <v>5.3361140558452362</v>
      </c>
      <c r="N111" s="116">
        <v>2.2011470480361588</v>
      </c>
      <c r="O111" s="2">
        <v>5.4994505669512082</v>
      </c>
      <c r="P111" s="2">
        <v>4.4022940960723176</v>
      </c>
      <c r="Q111" s="2">
        <v>4.4022940960723176</v>
      </c>
      <c r="R111" s="2">
        <v>9.9823991011187161</v>
      </c>
      <c r="S111" s="12">
        <v>1838</v>
      </c>
    </row>
    <row r="112" spans="1:19" x14ac:dyDescent="0.2">
      <c r="A112" s="12">
        <v>1839</v>
      </c>
      <c r="B112" s="2">
        <v>1.0913258000000001</v>
      </c>
      <c r="C112" s="2">
        <v>0.5916509391</v>
      </c>
      <c r="D112" s="2">
        <v>1.8009384938477666</v>
      </c>
      <c r="E112" s="2">
        <v>1.3853212505365811</v>
      </c>
      <c r="F112" s="2">
        <v>1.5462927058573879</v>
      </c>
      <c r="G112" s="2">
        <v>0.88918055037569665</v>
      </c>
      <c r="H112" s="2">
        <v>1.8842658553181526</v>
      </c>
      <c r="I112" s="2">
        <v>1.2699177631578948</v>
      </c>
      <c r="J112" s="2">
        <v>0.66256578947368427</v>
      </c>
      <c r="K112" s="2">
        <v>2.655049729619563</v>
      </c>
      <c r="L112" s="2">
        <v>2.6191295388922322</v>
      </c>
      <c r="M112" s="2">
        <v>5.2201115763703392</v>
      </c>
      <c r="N112" s="116">
        <v>2.1532960252527644</v>
      </c>
      <c r="O112" s="2">
        <v>5.4187967370701857</v>
      </c>
      <c r="P112" s="2">
        <v>4.3065920505055288</v>
      </c>
      <c r="Q112" s="2">
        <v>4.3065920505055288</v>
      </c>
      <c r="R112" s="2">
        <v>10.019612470641549</v>
      </c>
      <c r="S112" s="12">
        <v>1839</v>
      </c>
    </row>
    <row r="113" spans="1:19" x14ac:dyDescent="0.2">
      <c r="A113" s="12">
        <v>1840</v>
      </c>
      <c r="B113" s="2">
        <v>1.045596</v>
      </c>
      <c r="C113" s="2">
        <v>0.57020638579999994</v>
      </c>
      <c r="D113" s="2">
        <v>1.7609176384289276</v>
      </c>
      <c r="E113" s="2">
        <v>1.316055188009752</v>
      </c>
      <c r="F113" s="2">
        <v>1.5119306457272235</v>
      </c>
      <c r="G113" s="2">
        <v>0.85498129843816995</v>
      </c>
      <c r="H113" s="2">
        <v>1.6699767972623627</v>
      </c>
      <c r="I113" s="2">
        <v>1.2423108552631579</v>
      </c>
      <c r="J113" s="2">
        <v>0.63802631578947366</v>
      </c>
      <c r="K113" s="2">
        <v>2.5960486245169054</v>
      </c>
      <c r="L113" s="2">
        <v>2.3212677481946842</v>
      </c>
      <c r="M113" s="2">
        <v>5.1041090968954439</v>
      </c>
      <c r="N113" s="116">
        <v>2.1054450024693701</v>
      </c>
      <c r="O113" s="2">
        <v>5.3381429071891642</v>
      </c>
      <c r="P113" s="2">
        <v>4.2108900049387401</v>
      </c>
      <c r="Q113" s="2">
        <v>4.2108900049387401</v>
      </c>
      <c r="R113" s="2">
        <v>10.056825840164381</v>
      </c>
      <c r="S113" s="12">
        <v>1840</v>
      </c>
    </row>
    <row r="114" spans="1:19" x14ac:dyDescent="0.2">
      <c r="A114" s="12">
        <v>1841</v>
      </c>
      <c r="B114" s="2">
        <v>0.99986620000000004</v>
      </c>
      <c r="C114" s="2">
        <v>0.54876183249999999</v>
      </c>
      <c r="D114" s="2">
        <v>1.6808759275912488</v>
      </c>
      <c r="E114" s="2">
        <v>1.2467891254829229</v>
      </c>
      <c r="F114" s="2">
        <v>1.4432065254668949</v>
      </c>
      <c r="G114" s="2">
        <v>0.85498129843816995</v>
      </c>
      <c r="H114" s="2">
        <v>1.7586481316302753</v>
      </c>
      <c r="I114" s="2">
        <v>1.2147039473684209</v>
      </c>
      <c r="J114" s="2">
        <v>0.61348684210526316</v>
      </c>
      <c r="K114" s="2">
        <v>2.4780464143115917</v>
      </c>
      <c r="L114" s="2">
        <v>2.4445209029660826</v>
      </c>
      <c r="M114" s="2">
        <v>4.872104137945648</v>
      </c>
      <c r="N114" s="116">
        <v>2.00974295690258</v>
      </c>
      <c r="O114" s="2">
        <v>5.2574890773081417</v>
      </c>
      <c r="P114" s="2">
        <v>4.01948591380516</v>
      </c>
      <c r="Q114" s="2">
        <v>4.01948591380516</v>
      </c>
      <c r="R114" s="2">
        <v>10.094039209687208</v>
      </c>
      <c r="S114" s="12">
        <v>1841</v>
      </c>
    </row>
    <row r="115" spans="1:19" x14ac:dyDescent="0.2">
      <c r="A115" s="12">
        <v>1842</v>
      </c>
      <c r="B115" s="2">
        <v>0.95413639999999988</v>
      </c>
      <c r="C115" s="2">
        <v>0.54876183249999999</v>
      </c>
      <c r="D115" s="2">
        <v>1.6408550721724091</v>
      </c>
      <c r="E115" s="2">
        <v>1.2121560942195084</v>
      </c>
      <c r="F115" s="2">
        <v>1.4088444653367309</v>
      </c>
      <c r="G115" s="2">
        <v>0.85498129843816995</v>
      </c>
      <c r="H115" s="2">
        <v>1.6551982415343769</v>
      </c>
      <c r="I115" s="2">
        <v>1.1594901315789472</v>
      </c>
      <c r="J115" s="2">
        <v>0.61348684210526316</v>
      </c>
      <c r="K115" s="2">
        <v>2.4190453092089341</v>
      </c>
      <c r="L115" s="2">
        <v>2.3007255557327841</v>
      </c>
      <c r="M115" s="2">
        <v>4.7561016584707509</v>
      </c>
      <c r="N115" s="116">
        <v>1.9618919341191847</v>
      </c>
      <c r="O115" s="2">
        <v>5.1768352474271202</v>
      </c>
      <c r="P115" s="2">
        <v>3.9237838682383694</v>
      </c>
      <c r="Q115" s="2">
        <v>3.9237838682383694</v>
      </c>
      <c r="R115" s="2">
        <v>10.13125257921004</v>
      </c>
      <c r="S115" s="12">
        <v>1842</v>
      </c>
    </row>
    <row r="116" spans="1:19" x14ac:dyDescent="0.2">
      <c r="A116" s="12">
        <v>1843</v>
      </c>
      <c r="B116" s="2">
        <v>0.93127150000000003</v>
      </c>
      <c r="C116" s="2">
        <v>0.54876183249999999</v>
      </c>
      <c r="D116" s="2">
        <v>1.6008342167535701</v>
      </c>
      <c r="E116" s="2">
        <v>1.1775230629560938</v>
      </c>
      <c r="F116" s="2">
        <v>1.3744824052065669</v>
      </c>
      <c r="G116" s="2">
        <v>0.82078204650064313</v>
      </c>
      <c r="H116" s="2">
        <v>1.411352072022616</v>
      </c>
      <c r="I116" s="2">
        <v>1.1318832236842105</v>
      </c>
      <c r="J116" s="2">
        <v>0.61348684210526316</v>
      </c>
      <c r="K116" s="2">
        <v>2.3600442041062775</v>
      </c>
      <c r="L116" s="2">
        <v>1.9617793801114365</v>
      </c>
      <c r="M116" s="2">
        <v>4.6400991789958557</v>
      </c>
      <c r="N116" s="116">
        <v>1.9140409113357904</v>
      </c>
      <c r="O116" s="2">
        <v>5.0961814175460969</v>
      </c>
      <c r="P116" s="2">
        <v>3.8280818226715807</v>
      </c>
      <c r="Q116" s="2">
        <v>3.8280818226715807</v>
      </c>
      <c r="R116" s="2">
        <v>10.168465948732871</v>
      </c>
      <c r="S116" s="12">
        <v>1843</v>
      </c>
    </row>
    <row r="117" spans="1:19" x14ac:dyDescent="0.2">
      <c r="A117" s="12">
        <v>1844</v>
      </c>
      <c r="B117" s="2">
        <v>0.90840659999999995</v>
      </c>
      <c r="C117" s="2">
        <v>0.52731727920000004</v>
      </c>
      <c r="D117" s="2">
        <v>1.5207925059158918</v>
      </c>
      <c r="E117" s="2">
        <v>1.1428900316926793</v>
      </c>
      <c r="F117" s="2">
        <v>1.3231683954121884</v>
      </c>
      <c r="G117" s="2">
        <v>0.78658279456311642</v>
      </c>
      <c r="H117" s="2">
        <v>1.4409091834785872</v>
      </c>
      <c r="I117" s="2">
        <v>1.1042763157894737</v>
      </c>
      <c r="J117" s="2">
        <v>0.58894736842105266</v>
      </c>
      <c r="K117" s="2">
        <v>2.2420419939009637</v>
      </c>
      <c r="L117" s="2">
        <v>2.0028637650352361</v>
      </c>
      <c r="M117" s="2">
        <v>4.4080942200460624</v>
      </c>
      <c r="N117" s="116">
        <v>1.8183388657690009</v>
      </c>
      <c r="O117" s="2">
        <v>5.0155275876650744</v>
      </c>
      <c r="P117" s="2">
        <v>3.6366777315380019</v>
      </c>
      <c r="Q117" s="2">
        <v>3.6366777315380019</v>
      </c>
      <c r="R117" s="2">
        <v>10.205679318255704</v>
      </c>
      <c r="S117" s="12">
        <v>1844</v>
      </c>
    </row>
    <row r="118" spans="1:19" x14ac:dyDescent="0.2">
      <c r="A118" s="12">
        <v>1845</v>
      </c>
      <c r="B118" s="2">
        <v>0.8855417000000001</v>
      </c>
      <c r="C118" s="2">
        <v>0.5058727259000001</v>
      </c>
      <c r="D118" s="2">
        <v>1.440750795078213</v>
      </c>
      <c r="E118" s="2">
        <v>1.1082570004292649</v>
      </c>
      <c r="F118" s="2">
        <v>1.270021742410868</v>
      </c>
      <c r="G118" s="2">
        <v>0.7523835426255896</v>
      </c>
      <c r="H118" s="2">
        <v>1.4630770170705654</v>
      </c>
      <c r="I118" s="2">
        <v>1.0630499999999998</v>
      </c>
      <c r="J118" s="2">
        <v>0.56440789473684205</v>
      </c>
      <c r="K118" s="2">
        <v>2.1240397836956504</v>
      </c>
      <c r="L118" s="2">
        <v>2.0336770537280859</v>
      </c>
      <c r="M118" s="2">
        <v>4.1760892610962701</v>
      </c>
      <c r="N118" s="116">
        <v>1.7226368202022113</v>
      </c>
      <c r="O118" s="2">
        <v>4.9348737577840529</v>
      </c>
      <c r="P118" s="2">
        <v>3.4452736404044226</v>
      </c>
      <c r="Q118" s="2">
        <v>3.4452736404044226</v>
      </c>
      <c r="R118" s="2">
        <v>10.242892687778534</v>
      </c>
      <c r="S118" s="12">
        <v>1845</v>
      </c>
    </row>
    <row r="119" spans="1:19" x14ac:dyDescent="0.2">
      <c r="A119" s="12">
        <v>1846</v>
      </c>
      <c r="B119" s="2">
        <v>0.86267680000000002</v>
      </c>
      <c r="C119" s="2">
        <v>0.48442817259999998</v>
      </c>
      <c r="D119" s="2">
        <v>1.440750795078213</v>
      </c>
      <c r="E119" s="2">
        <v>1.0736239691658502</v>
      </c>
      <c r="F119" s="2">
        <v>1.2865155312733469</v>
      </c>
      <c r="G119" s="2">
        <v>0.72502414107556812</v>
      </c>
      <c r="H119" s="2">
        <v>1.6256411300784064</v>
      </c>
      <c r="I119" s="2">
        <v>1.0203513157894735</v>
      </c>
      <c r="J119" s="2">
        <v>0.53986842105263155</v>
      </c>
      <c r="K119" s="2">
        <v>2.1240397836956504</v>
      </c>
      <c r="L119" s="2">
        <v>2.2596411708089845</v>
      </c>
      <c r="M119" s="2">
        <v>4.1760892610962701</v>
      </c>
      <c r="N119" s="116">
        <v>1.7226368202022113</v>
      </c>
      <c r="O119" s="2">
        <v>4.8542199279030305</v>
      </c>
      <c r="P119" s="2">
        <v>3.4452736404044226</v>
      </c>
      <c r="Q119" s="2">
        <v>3.4452736404044226</v>
      </c>
      <c r="R119" s="2">
        <v>10.280106057301364</v>
      </c>
      <c r="S119" s="12">
        <v>1846</v>
      </c>
    </row>
    <row r="120" spans="1:19" x14ac:dyDescent="0.2">
      <c r="A120" s="12">
        <v>1847</v>
      </c>
      <c r="B120" s="2">
        <v>0.83981190000000017</v>
      </c>
      <c r="C120" s="2">
        <v>0.46727252995999996</v>
      </c>
      <c r="D120" s="2">
        <v>1.3607090842405345</v>
      </c>
      <c r="E120" s="2">
        <v>1.0389909379024358</v>
      </c>
      <c r="F120" s="2">
        <v>1.215042446202605</v>
      </c>
      <c r="G120" s="2">
        <v>0.70450458991305198</v>
      </c>
      <c r="H120" s="2">
        <v>1.7660374094942686</v>
      </c>
      <c r="I120" s="2">
        <v>1.0336026315789473</v>
      </c>
      <c r="J120" s="2">
        <v>0.52023684210526311</v>
      </c>
      <c r="K120" s="2">
        <v>2.0060375734903362</v>
      </c>
      <c r="L120" s="2">
        <v>2.4547919991970333</v>
      </c>
      <c r="M120" s="2">
        <v>3.9440843021464764</v>
      </c>
      <c r="N120" s="116">
        <v>1.6269347746354215</v>
      </c>
      <c r="O120" s="2">
        <v>4.773566098022008</v>
      </c>
      <c r="P120" s="2">
        <v>3.2538695492708429</v>
      </c>
      <c r="Q120" s="2">
        <v>3.2538695492708429</v>
      </c>
      <c r="R120" s="2">
        <v>10.317319426824197</v>
      </c>
      <c r="S120" s="12">
        <v>1847</v>
      </c>
    </row>
    <row r="121" spans="1:19" x14ac:dyDescent="0.2">
      <c r="A121" s="12">
        <v>1848</v>
      </c>
      <c r="B121" s="2">
        <v>0.81694699999999987</v>
      </c>
      <c r="C121" s="2">
        <v>0.45440579797999997</v>
      </c>
      <c r="D121" s="2">
        <v>1.3607090842405345</v>
      </c>
      <c r="E121" s="2">
        <v>1.0389909379024358</v>
      </c>
      <c r="F121" s="2">
        <v>1.2306199134616125</v>
      </c>
      <c r="G121" s="2">
        <v>0.67030533797552516</v>
      </c>
      <c r="H121" s="2">
        <v>1.6108625743504206</v>
      </c>
      <c r="I121" s="2">
        <v>0.97618026315789452</v>
      </c>
      <c r="J121" s="2">
        <v>0.50551315789473683</v>
      </c>
      <c r="K121" s="2">
        <v>2.0060375734903362</v>
      </c>
      <c r="L121" s="2">
        <v>2.2390989783470845</v>
      </c>
      <c r="M121" s="2">
        <v>3.9440843021464764</v>
      </c>
      <c r="N121" s="116">
        <v>1.6269347746354215</v>
      </c>
      <c r="O121" s="2">
        <v>4.6929122681409865</v>
      </c>
      <c r="P121" s="2">
        <v>3.2538695492708429</v>
      </c>
      <c r="Q121" s="2">
        <v>3.2538695492708429</v>
      </c>
      <c r="R121" s="2">
        <v>10.354532796347028</v>
      </c>
      <c r="S121" s="12">
        <v>1848</v>
      </c>
    </row>
    <row r="122" spans="1:19" x14ac:dyDescent="0.2">
      <c r="A122" s="12">
        <v>1849</v>
      </c>
      <c r="B122" s="2">
        <v>0.81694699999999987</v>
      </c>
      <c r="C122" s="2">
        <v>0.43296124467999997</v>
      </c>
      <c r="D122" s="2">
        <v>1.2806673734028564</v>
      </c>
      <c r="E122" s="2">
        <v>1.0043579066390211</v>
      </c>
      <c r="F122" s="2">
        <v>1.1728916524429371</v>
      </c>
      <c r="G122" s="2">
        <v>0.64978578681300914</v>
      </c>
      <c r="H122" s="2">
        <v>0.97538467804704365</v>
      </c>
      <c r="I122" s="2">
        <v>0.98869539473684187</v>
      </c>
      <c r="J122" s="2">
        <v>0.48097368421052628</v>
      </c>
      <c r="K122" s="2">
        <v>1.8880353632850222</v>
      </c>
      <c r="L122" s="2">
        <v>1.3557847024853906</v>
      </c>
      <c r="M122" s="2">
        <v>3.7120793431966845</v>
      </c>
      <c r="N122" s="116">
        <v>1.5312327290686323</v>
      </c>
      <c r="O122" s="2">
        <v>4.6122584382599632</v>
      </c>
      <c r="P122" s="2">
        <v>3.0624654581372646</v>
      </c>
      <c r="Q122" s="2">
        <v>3.0624654581372646</v>
      </c>
      <c r="R122" s="2">
        <v>10.391746165869856</v>
      </c>
      <c r="S122" s="12">
        <v>1849</v>
      </c>
    </row>
    <row r="123" spans="1:19" x14ac:dyDescent="0.2">
      <c r="A123" s="12">
        <v>1850</v>
      </c>
      <c r="B123" s="2">
        <v>0.79408210000000001</v>
      </c>
      <c r="C123" s="2">
        <v>0.42009451269999998</v>
      </c>
      <c r="D123" s="2">
        <v>1.3046798866541598</v>
      </c>
      <c r="E123" s="2">
        <v>1.018211119144387</v>
      </c>
      <c r="F123" s="2">
        <v>1.2098194130628204</v>
      </c>
      <c r="G123" s="2">
        <v>0.67030533797552516</v>
      </c>
      <c r="H123" s="2">
        <v>0.99755251163902203</v>
      </c>
      <c r="I123" s="2">
        <v>0.94231578947368422</v>
      </c>
      <c r="J123" s="2">
        <v>0.46625</v>
      </c>
      <c r="K123" s="2">
        <v>1.9234360263466164</v>
      </c>
      <c r="L123" s="2">
        <v>1.3865979911782407</v>
      </c>
      <c r="M123" s="2">
        <v>3.7816808308816223</v>
      </c>
      <c r="N123" s="116">
        <v>1.5599433427386693</v>
      </c>
      <c r="O123" s="2">
        <v>4.5316046083789407</v>
      </c>
      <c r="P123" s="2">
        <v>3.1198866854773386</v>
      </c>
      <c r="Q123" s="2">
        <v>3.1198866854773386</v>
      </c>
      <c r="R123" s="2">
        <v>10.428959535392689</v>
      </c>
      <c r="S123" s="12">
        <v>1850</v>
      </c>
    </row>
    <row r="124" spans="1:19" x14ac:dyDescent="0.2">
      <c r="A124" s="12">
        <v>1851</v>
      </c>
      <c r="B124" s="2">
        <v>0.80322805999999991</v>
      </c>
      <c r="C124" s="2">
        <v>0.43296124467999997</v>
      </c>
      <c r="D124" s="2">
        <v>1.3447007420729988</v>
      </c>
      <c r="E124" s="2">
        <v>1.0389909379024358</v>
      </c>
      <c r="F124" s="2">
        <v>1.2469304380033974</v>
      </c>
      <c r="G124" s="2">
        <v>0.68398503875053585</v>
      </c>
      <c r="H124" s="2">
        <v>1.0197203452310002</v>
      </c>
      <c r="I124" s="2">
        <v>0.97198401315789473</v>
      </c>
      <c r="J124" s="2">
        <v>0.48097368421052628</v>
      </c>
      <c r="K124" s="2">
        <v>1.982437131449273</v>
      </c>
      <c r="L124" s="2">
        <v>1.4174112798710901</v>
      </c>
      <c r="M124" s="2">
        <v>3.897683310356518</v>
      </c>
      <c r="N124" s="116">
        <v>1.6077943655220637</v>
      </c>
      <c r="O124" s="2">
        <v>4.4509507784979183</v>
      </c>
      <c r="P124" s="2">
        <v>3.2155887310441273</v>
      </c>
      <c r="Q124" s="2">
        <v>3.2155887310441273</v>
      </c>
      <c r="R124" s="2">
        <v>10.466172904915521</v>
      </c>
      <c r="S124" s="12">
        <v>1851</v>
      </c>
    </row>
    <row r="125" spans="1:19" x14ac:dyDescent="0.2">
      <c r="A125" s="12">
        <v>1852</v>
      </c>
      <c r="B125" s="2">
        <v>0.81694699999999987</v>
      </c>
      <c r="C125" s="2">
        <v>0.44153906599999998</v>
      </c>
      <c r="D125" s="2">
        <v>1.3607090842405345</v>
      </c>
      <c r="E125" s="2">
        <v>1.0597707566604844</v>
      </c>
      <c r="F125" s="2">
        <v>1.2773523152386363</v>
      </c>
      <c r="G125" s="2">
        <v>0.70450458991305198</v>
      </c>
      <c r="H125" s="2">
        <v>1.0788345681429421</v>
      </c>
      <c r="I125" s="2">
        <v>1.0017994736842102</v>
      </c>
      <c r="J125" s="2">
        <v>0.4907894736842105</v>
      </c>
      <c r="K125" s="2">
        <v>2.0060375734903362</v>
      </c>
      <c r="L125" s="2">
        <v>1.4995800497186895</v>
      </c>
      <c r="M125" s="2">
        <v>3.9440843021464764</v>
      </c>
      <c r="N125" s="116">
        <v>1.6269347746354215</v>
      </c>
      <c r="O125" s="2">
        <v>4.3702969486168959</v>
      </c>
      <c r="P125" s="2">
        <v>3.2538695492708429</v>
      </c>
      <c r="Q125" s="2">
        <v>3.2538695492708429</v>
      </c>
      <c r="R125" s="2">
        <v>10.503386274438352</v>
      </c>
      <c r="S125" s="12">
        <v>1852</v>
      </c>
    </row>
    <row r="126" spans="1:19" x14ac:dyDescent="0.2">
      <c r="A126" s="12">
        <v>1853</v>
      </c>
      <c r="B126" s="2">
        <v>0.83066594000000005</v>
      </c>
      <c r="C126" s="2">
        <v>0.45440579797999997</v>
      </c>
      <c r="D126" s="2">
        <v>1.3847215974918383</v>
      </c>
      <c r="E126" s="2">
        <v>1.094403787923899</v>
      </c>
      <c r="F126" s="2">
        <v>1.2998938266840236</v>
      </c>
      <c r="G126" s="2">
        <v>0.71818429068806278</v>
      </c>
      <c r="H126" s="2">
        <v>1.0936131238709277</v>
      </c>
      <c r="I126" s="2">
        <v>1.0262407894736842</v>
      </c>
      <c r="J126" s="2">
        <v>0.50551315789473683</v>
      </c>
      <c r="K126" s="2">
        <v>2.0414382365519304</v>
      </c>
      <c r="L126" s="2">
        <v>1.5201222421805896</v>
      </c>
      <c r="M126" s="2">
        <v>4.0136857898314151</v>
      </c>
      <c r="N126" s="116">
        <v>1.6556453883054589</v>
      </c>
      <c r="O126" s="2">
        <v>4.2896431187358743</v>
      </c>
      <c r="P126" s="2">
        <v>3.3112907766109179</v>
      </c>
      <c r="Q126" s="2">
        <v>3.3112907766109179</v>
      </c>
      <c r="R126" s="2">
        <v>10.540599643961182</v>
      </c>
      <c r="S126" s="12">
        <v>1853</v>
      </c>
    </row>
    <row r="127" spans="1:19" x14ac:dyDescent="0.2">
      <c r="A127" s="12">
        <v>1854</v>
      </c>
      <c r="B127" s="2">
        <v>0.85353084000000012</v>
      </c>
      <c r="C127" s="2">
        <v>0.46298361929999998</v>
      </c>
      <c r="D127" s="2">
        <v>1.4007299396593738</v>
      </c>
      <c r="E127" s="2">
        <v>1.1082570004292649</v>
      </c>
      <c r="F127" s="2">
        <v>1.3309571290416924</v>
      </c>
      <c r="G127" s="2">
        <v>0.7387038418505788</v>
      </c>
      <c r="H127" s="2">
        <v>1.9655479118220729</v>
      </c>
      <c r="I127" s="2">
        <v>1.0443509210526314</v>
      </c>
      <c r="J127" s="2">
        <v>0.51532894736842105</v>
      </c>
      <c r="K127" s="2">
        <v>2.0650386785929928</v>
      </c>
      <c r="L127" s="2">
        <v>2.7321115974326813</v>
      </c>
      <c r="M127" s="2">
        <v>4.060086781621373</v>
      </c>
      <c r="N127" s="116">
        <v>1.6747857974188165</v>
      </c>
      <c r="O127" s="2">
        <v>4.2089892888548519</v>
      </c>
      <c r="P127" s="2">
        <v>3.349571594837633</v>
      </c>
      <c r="Q127" s="2">
        <v>3.349571594837633</v>
      </c>
      <c r="R127" s="2">
        <v>10.577813013484013</v>
      </c>
      <c r="S127" s="12">
        <v>1854</v>
      </c>
    </row>
    <row r="128" spans="1:19" x14ac:dyDescent="0.2">
      <c r="A128" s="12">
        <v>1855</v>
      </c>
      <c r="B128" s="2">
        <v>0.86267680000000002</v>
      </c>
      <c r="C128" s="2">
        <v>0.47585035127999997</v>
      </c>
      <c r="D128" s="2">
        <v>1.4247424529106778</v>
      </c>
      <c r="E128" s="2">
        <v>1.1221102129346308</v>
      </c>
      <c r="F128" s="2">
        <v>1.3700840615099059</v>
      </c>
      <c r="G128" s="2">
        <v>0.7523835426255896</v>
      </c>
      <c r="H128" s="2">
        <v>2.0616085240539785</v>
      </c>
      <c r="I128" s="2">
        <v>1.0693075657894735</v>
      </c>
      <c r="J128" s="2">
        <v>0.53005263157894733</v>
      </c>
      <c r="K128" s="2">
        <v>2.1004393416545875</v>
      </c>
      <c r="L128" s="2">
        <v>2.8656358484350299</v>
      </c>
      <c r="M128" s="2">
        <v>4.1296882693063113</v>
      </c>
      <c r="N128" s="116">
        <v>1.703496411088854</v>
      </c>
      <c r="O128" s="2">
        <v>4.1283354589738295</v>
      </c>
      <c r="P128" s="2">
        <v>3.4069928221777079</v>
      </c>
      <c r="Q128" s="2">
        <v>3.4069928221777079</v>
      </c>
      <c r="R128" s="2">
        <v>10.615026383006844</v>
      </c>
      <c r="S128" s="12">
        <v>1855</v>
      </c>
    </row>
    <row r="129" spans="1:19" x14ac:dyDescent="0.2">
      <c r="A129" s="12">
        <v>1856</v>
      </c>
      <c r="B129" s="2">
        <v>0.87182276000000014</v>
      </c>
      <c r="C129" s="2">
        <v>0.48442817259999998</v>
      </c>
      <c r="D129" s="2">
        <v>1.440750795078213</v>
      </c>
      <c r="E129" s="2">
        <v>1.1428900316926793</v>
      </c>
      <c r="F129" s="2">
        <v>1.3854782644482198</v>
      </c>
      <c r="G129" s="2">
        <v>0.76606324340060039</v>
      </c>
      <c r="H129" s="2">
        <v>1.7512588537662828</v>
      </c>
      <c r="I129" s="2">
        <v>1.1007426315789475</v>
      </c>
      <c r="J129" s="2">
        <v>0.53986842105263155</v>
      </c>
      <c r="K129" s="2">
        <v>2.1240397836956504</v>
      </c>
      <c r="L129" s="2">
        <v>2.4342498067351332</v>
      </c>
      <c r="M129" s="2">
        <v>4.1760892610962701</v>
      </c>
      <c r="N129" s="116">
        <v>1.7226368202022113</v>
      </c>
      <c r="O129" s="2">
        <v>4.047681629092807</v>
      </c>
      <c r="P129" s="2">
        <v>3.4452736404044226</v>
      </c>
      <c r="Q129" s="2">
        <v>3.4452736404044226</v>
      </c>
      <c r="R129" s="2">
        <v>10.652239752529674</v>
      </c>
      <c r="S129" s="12">
        <v>1856</v>
      </c>
    </row>
    <row r="130" spans="1:19" x14ac:dyDescent="0.2">
      <c r="A130" s="12">
        <v>1857</v>
      </c>
      <c r="B130" s="2">
        <v>0.8855417000000001</v>
      </c>
      <c r="C130" s="2">
        <v>0.49300599392000005</v>
      </c>
      <c r="D130" s="2">
        <v>1.4647633083295168</v>
      </c>
      <c r="E130" s="2">
        <v>1.1636698504507279</v>
      </c>
      <c r="F130" s="2">
        <v>1.4253382541992099</v>
      </c>
      <c r="G130" s="2">
        <v>0.77974294417561096</v>
      </c>
      <c r="H130" s="2">
        <v>1.2413986811507827</v>
      </c>
      <c r="I130" s="2">
        <v>1.1131105263157894</v>
      </c>
      <c r="J130" s="2">
        <v>0.54968421052631578</v>
      </c>
      <c r="K130" s="2">
        <v>2.1594404467572441</v>
      </c>
      <c r="L130" s="2">
        <v>1.7255441667995879</v>
      </c>
      <c r="M130" s="2">
        <v>4.2456907487812074</v>
      </c>
      <c r="N130" s="116">
        <v>1.7513474338722483</v>
      </c>
      <c r="O130" s="2">
        <v>3.9670277992117851</v>
      </c>
      <c r="P130" s="2">
        <v>3.5026948677444967</v>
      </c>
      <c r="Q130" s="2">
        <v>3.5026948677444967</v>
      </c>
      <c r="R130" s="2">
        <v>10.689453122052504</v>
      </c>
      <c r="S130" s="12">
        <v>1857</v>
      </c>
    </row>
    <row r="131" spans="1:19" x14ac:dyDescent="0.2">
      <c r="A131" s="12">
        <v>1858</v>
      </c>
      <c r="B131" s="2">
        <v>0.89926063999999983</v>
      </c>
      <c r="C131" s="2">
        <v>0.50158381524000006</v>
      </c>
      <c r="D131" s="2">
        <v>1.5047841637483563</v>
      </c>
      <c r="E131" s="2">
        <v>1.1775230629560938</v>
      </c>
      <c r="F131" s="2">
        <v>1.4642819223467296</v>
      </c>
      <c r="G131" s="2">
        <v>0.78658279456311642</v>
      </c>
      <c r="H131" s="2">
        <v>2.1872262477418554</v>
      </c>
      <c r="I131" s="2">
        <v>1.1451345394736843</v>
      </c>
      <c r="J131" s="2">
        <v>0.5595</v>
      </c>
      <c r="K131" s="2">
        <v>2.2184415518599017</v>
      </c>
      <c r="L131" s="2">
        <v>3.0402444843611791</v>
      </c>
      <c r="M131" s="2">
        <v>4.3616932282561045</v>
      </c>
      <c r="N131" s="116">
        <v>1.7991984566556432</v>
      </c>
      <c r="O131" s="2">
        <v>3.8863739693307622</v>
      </c>
      <c r="P131" s="2">
        <v>3.5983969133112863</v>
      </c>
      <c r="Q131" s="2">
        <v>3.5983969133112863</v>
      </c>
      <c r="R131" s="2">
        <v>10.726666491575335</v>
      </c>
      <c r="S131" s="12">
        <v>1858</v>
      </c>
    </row>
    <row r="132" spans="1:19" x14ac:dyDescent="0.2">
      <c r="A132" s="12">
        <v>1859</v>
      </c>
      <c r="B132" s="2">
        <v>0.90840659999999995</v>
      </c>
      <c r="C132" s="2">
        <v>0.5058727259000001</v>
      </c>
      <c r="D132" s="2">
        <v>1.5207925059158918</v>
      </c>
      <c r="E132" s="2">
        <v>1.1913762754614596</v>
      </c>
      <c r="F132" s="2">
        <v>1.4972695000716871</v>
      </c>
      <c r="G132" s="2">
        <v>0.80026249533812699</v>
      </c>
      <c r="H132" s="2">
        <v>3.1330538143329281</v>
      </c>
      <c r="I132" s="2">
        <v>1.1764223684210526</v>
      </c>
      <c r="J132" s="2">
        <v>0.56440789473684205</v>
      </c>
      <c r="K132" s="2">
        <v>2.2420419939009637</v>
      </c>
      <c r="L132" s="2">
        <v>4.3549448019227697</v>
      </c>
      <c r="M132" s="2">
        <v>4.4080942200460624</v>
      </c>
      <c r="N132" s="116">
        <v>1.8183388657690009</v>
      </c>
      <c r="O132" s="2">
        <v>3.8057201394497397</v>
      </c>
      <c r="P132" s="2">
        <v>3.6366777315380019</v>
      </c>
      <c r="Q132" s="2">
        <v>3.6366777315380019</v>
      </c>
      <c r="R132" s="2">
        <v>10.763879861098168</v>
      </c>
      <c r="S132" s="12">
        <v>1859</v>
      </c>
    </row>
    <row r="133" spans="1:19" x14ac:dyDescent="0.2">
      <c r="A133" s="12">
        <v>1860</v>
      </c>
      <c r="B133" s="2">
        <v>0.91755256000000007</v>
      </c>
      <c r="C133" s="2">
        <v>0.51445054721999994</v>
      </c>
      <c r="D133" s="2">
        <v>1.5448050191671954</v>
      </c>
      <c r="E133" s="2">
        <v>1.2121560942195084</v>
      </c>
      <c r="F133" s="2">
        <v>1.5209105974412396</v>
      </c>
      <c r="G133" s="2">
        <v>0.82078204650064313</v>
      </c>
      <c r="H133" s="2">
        <v>2.8227041440452321</v>
      </c>
      <c r="I133" s="2">
        <v>1.2029249999999998</v>
      </c>
      <c r="J133" s="2">
        <v>0.57422368421052616</v>
      </c>
      <c r="K133" s="2">
        <v>2.2774426569625583</v>
      </c>
      <c r="L133" s="2">
        <v>3.923558760222873</v>
      </c>
      <c r="M133" s="2">
        <v>4.4776957077310007</v>
      </c>
      <c r="N133" s="116">
        <v>1.8470494794390373</v>
      </c>
      <c r="O133" s="2">
        <v>3.7250663095687182</v>
      </c>
      <c r="P133" s="2">
        <v>3.6940989588780746</v>
      </c>
      <c r="Q133" s="2">
        <v>3.6940989588780746</v>
      </c>
      <c r="R133" s="2">
        <v>10.801093230620998</v>
      </c>
      <c r="S133" s="12">
        <v>1860</v>
      </c>
    </row>
    <row r="134" spans="1:19" x14ac:dyDescent="0.2">
      <c r="A134" s="12">
        <v>1861</v>
      </c>
      <c r="B134" s="2">
        <v>0.93127150000000003</v>
      </c>
      <c r="C134" s="2">
        <v>0.52731727920000004</v>
      </c>
      <c r="D134" s="2">
        <v>1.5768217035022667</v>
      </c>
      <c r="E134" s="2">
        <v>1.2329359129775572</v>
      </c>
      <c r="F134" s="2">
        <v>1.5704835961890231</v>
      </c>
      <c r="G134" s="2">
        <v>0.83446174727565381</v>
      </c>
      <c r="H134" s="2">
        <v>2.9261540341411307</v>
      </c>
      <c r="I134" s="2">
        <v>1.221918552631579</v>
      </c>
      <c r="J134" s="2">
        <v>0.58894736842105266</v>
      </c>
      <c r="K134" s="2">
        <v>2.3246435410446837</v>
      </c>
      <c r="L134" s="2">
        <v>4.0673541074561719</v>
      </c>
      <c r="M134" s="2">
        <v>4.5704976913109183</v>
      </c>
      <c r="N134" s="116">
        <v>1.8853302976657536</v>
      </c>
      <c r="O134" s="2">
        <v>3.6444124796876953</v>
      </c>
      <c r="P134" s="2">
        <v>3.7706605953315071</v>
      </c>
      <c r="Q134" s="2">
        <v>3.7706605953315071</v>
      </c>
      <c r="R134" s="2">
        <v>10.838306600143826</v>
      </c>
      <c r="S134" s="12">
        <v>1861</v>
      </c>
    </row>
    <row r="135" spans="1:19" x14ac:dyDescent="0.2">
      <c r="A135" s="12">
        <v>1862</v>
      </c>
      <c r="B135" s="2">
        <v>0.94499043999999999</v>
      </c>
      <c r="C135" s="2">
        <v>0.53589510051999989</v>
      </c>
      <c r="D135" s="2">
        <v>1.6008342167535701</v>
      </c>
      <c r="E135" s="2">
        <v>1.2467891254829229</v>
      </c>
      <c r="F135" s="2">
        <v>1.5943995900396177</v>
      </c>
      <c r="G135" s="2">
        <v>0.85498129843816995</v>
      </c>
      <c r="H135" s="2">
        <v>2.0985549133739423</v>
      </c>
      <c r="I135" s="2">
        <v>1.2617461184210523</v>
      </c>
      <c r="J135" s="2">
        <v>0.59876315789473666</v>
      </c>
      <c r="K135" s="2">
        <v>2.3600442041062775</v>
      </c>
      <c r="L135" s="2">
        <v>2.9169913295897798</v>
      </c>
      <c r="M135" s="2">
        <v>4.6400991789958557</v>
      </c>
      <c r="N135" s="116">
        <v>1.9140409113357904</v>
      </c>
      <c r="O135" s="2">
        <v>3.5637586498066738</v>
      </c>
      <c r="P135" s="2">
        <v>3.8280818226715807</v>
      </c>
      <c r="Q135" s="2">
        <v>3.8280818226715807</v>
      </c>
      <c r="R135" s="2">
        <v>10.875519969666659</v>
      </c>
      <c r="S135" s="12">
        <v>1862</v>
      </c>
    </row>
    <row r="136" spans="1:19" x14ac:dyDescent="0.2">
      <c r="A136" s="12">
        <v>1863</v>
      </c>
      <c r="B136" s="2">
        <v>0.95413639999999988</v>
      </c>
      <c r="C136" s="2">
        <v>0.54876183249999999</v>
      </c>
      <c r="D136" s="2">
        <v>1.6408550721724091</v>
      </c>
      <c r="E136" s="2">
        <v>1.2814221567463375</v>
      </c>
      <c r="F136" s="2">
        <v>1.6342595797906081</v>
      </c>
      <c r="G136" s="2">
        <v>0.88918055037569665</v>
      </c>
      <c r="H136" s="2">
        <v>2.2167833591978261</v>
      </c>
      <c r="I136" s="2">
        <v>1.2809605263157895</v>
      </c>
      <c r="J136" s="2">
        <v>0.61348684210526316</v>
      </c>
      <c r="K136" s="2">
        <v>2.4190453092089341</v>
      </c>
      <c r="L136" s="2">
        <v>3.0813288692849787</v>
      </c>
      <c r="M136" s="2">
        <v>4.7561016584707509</v>
      </c>
      <c r="N136" s="116">
        <v>1.9618919341191847</v>
      </c>
      <c r="O136" s="2">
        <v>3.4831048199256505</v>
      </c>
      <c r="P136" s="2">
        <v>3.9237838682383694</v>
      </c>
      <c r="Q136" s="2">
        <v>3.9237838682383694</v>
      </c>
      <c r="R136" s="2">
        <v>10.912733339189492</v>
      </c>
      <c r="S136" s="12">
        <v>1863</v>
      </c>
    </row>
    <row r="137" spans="1:19" x14ac:dyDescent="0.2">
      <c r="A137" s="12">
        <v>1864</v>
      </c>
      <c r="B137" s="2">
        <v>0.97700129999999996</v>
      </c>
      <c r="C137" s="2">
        <v>0.57020638579999994</v>
      </c>
      <c r="D137" s="2">
        <v>1.6808759275912488</v>
      </c>
      <c r="E137" s="2">
        <v>1.316055188009752</v>
      </c>
      <c r="F137" s="2">
        <v>1.6741195695415989</v>
      </c>
      <c r="G137" s="2">
        <v>0.92337980231322359</v>
      </c>
      <c r="H137" s="2">
        <v>1.6699767972623627</v>
      </c>
      <c r="I137" s="2">
        <v>1.3129845394736839</v>
      </c>
      <c r="J137" s="2">
        <v>0.63802631578947366</v>
      </c>
      <c r="K137" s="2">
        <v>2.4780464143115917</v>
      </c>
      <c r="L137" s="2">
        <v>2.3212677481946842</v>
      </c>
      <c r="M137" s="2">
        <v>4.872104137945648</v>
      </c>
      <c r="N137" s="116">
        <v>2.00974295690258</v>
      </c>
      <c r="O137" s="2">
        <v>3.4024509900446289</v>
      </c>
      <c r="P137" s="2">
        <v>4.01948591380516</v>
      </c>
      <c r="Q137" s="2">
        <v>4.01948591380516</v>
      </c>
      <c r="R137" s="2">
        <v>10.949946708712321</v>
      </c>
      <c r="S137" s="12">
        <v>1864</v>
      </c>
    </row>
    <row r="138" spans="1:19" x14ac:dyDescent="0.2">
      <c r="A138" s="12">
        <v>1865</v>
      </c>
      <c r="B138" s="2">
        <v>0.99986620000000004</v>
      </c>
      <c r="C138" s="2">
        <v>0.5916509391</v>
      </c>
      <c r="D138" s="2">
        <v>1.7609176384289276</v>
      </c>
      <c r="E138" s="2">
        <v>1.3506882192731664</v>
      </c>
      <c r="F138" s="2">
        <v>1.7336804737672165</v>
      </c>
      <c r="G138" s="2">
        <v>0.95757905425075041</v>
      </c>
      <c r="H138" s="2">
        <v>1.3374592933826888</v>
      </c>
      <c r="I138" s="2">
        <v>1.3450085526315789</v>
      </c>
      <c r="J138" s="2">
        <v>0.66256578947368427</v>
      </c>
      <c r="K138" s="2">
        <v>2.5960486245169054</v>
      </c>
      <c r="L138" s="2">
        <v>1.859068417801937</v>
      </c>
      <c r="M138" s="2">
        <v>5.1041090968954439</v>
      </c>
      <c r="N138" s="116">
        <v>2.1054450024693701</v>
      </c>
      <c r="O138" s="2">
        <v>3.3217971601636069</v>
      </c>
      <c r="P138" s="2">
        <v>4.2108900049387401</v>
      </c>
      <c r="Q138" s="2">
        <v>4.2108900049387401</v>
      </c>
      <c r="R138" s="2">
        <v>10.987160078235155</v>
      </c>
      <c r="S138" s="12">
        <v>1865</v>
      </c>
    </row>
    <row r="139" spans="1:19" x14ac:dyDescent="0.2">
      <c r="A139" s="12">
        <v>1866</v>
      </c>
      <c r="B139" s="2">
        <v>1.0227310999999999</v>
      </c>
      <c r="C139" s="2">
        <v>0.61309549240000005</v>
      </c>
      <c r="D139" s="2">
        <v>1.8409593492666059</v>
      </c>
      <c r="E139" s="2">
        <v>1.3853212505365811</v>
      </c>
      <c r="F139" s="2">
        <v>1.8124841316657267</v>
      </c>
      <c r="G139" s="2">
        <v>0.99177830618827711</v>
      </c>
      <c r="H139" s="2">
        <v>1.44829846134258</v>
      </c>
      <c r="I139" s="2">
        <v>1.3928605263157894</v>
      </c>
      <c r="J139" s="2">
        <v>0.68710526315789477</v>
      </c>
      <c r="K139" s="2">
        <v>2.7140508347222201</v>
      </c>
      <c r="L139" s="2">
        <v>2.0131348612661863</v>
      </c>
      <c r="M139" s="2">
        <v>5.3361140558452362</v>
      </c>
      <c r="N139" s="116">
        <v>2.2011470480361588</v>
      </c>
      <c r="O139" s="2">
        <v>3.2411433302825849</v>
      </c>
      <c r="P139" s="2">
        <v>4.4022940960723176</v>
      </c>
      <c r="Q139" s="2">
        <v>4.4022940960723176</v>
      </c>
      <c r="R139" s="2">
        <v>11.024373447757984</v>
      </c>
      <c r="S139" s="12">
        <v>1866</v>
      </c>
    </row>
    <row r="140" spans="1:19" x14ac:dyDescent="0.2">
      <c r="A140" s="12">
        <v>1867</v>
      </c>
      <c r="B140" s="2">
        <v>1.045596</v>
      </c>
      <c r="C140" s="2">
        <v>0.63454004569999989</v>
      </c>
      <c r="D140" s="2">
        <v>1.8809802046854449</v>
      </c>
      <c r="E140" s="2">
        <v>1.4545873130634104</v>
      </c>
      <c r="F140" s="2">
        <v>1.8303524029334117</v>
      </c>
      <c r="G140" s="2">
        <v>1.0259775581258039</v>
      </c>
      <c r="H140" s="2">
        <v>1.5369697957104931</v>
      </c>
      <c r="I140" s="2">
        <v>1.4561723684210526</v>
      </c>
      <c r="J140" s="2">
        <v>0.71164473684210516</v>
      </c>
      <c r="K140" s="2">
        <v>2.7730519398248767</v>
      </c>
      <c r="L140" s="2">
        <v>2.1363880160375848</v>
      </c>
      <c r="M140" s="2">
        <v>5.4521165353201315</v>
      </c>
      <c r="N140" s="116">
        <v>2.2489980708195536</v>
      </c>
      <c r="O140" s="2">
        <v>3.1604895004015621</v>
      </c>
      <c r="P140" s="2">
        <v>4.4979961416391072</v>
      </c>
      <c r="Q140" s="2">
        <v>4.4979961416391072</v>
      </c>
      <c r="R140" s="2">
        <v>11.061586817280816</v>
      </c>
      <c r="S140" s="12">
        <v>1867</v>
      </c>
    </row>
    <row r="141" spans="1:19" x14ac:dyDescent="0.2">
      <c r="A141" s="12">
        <v>1868</v>
      </c>
      <c r="B141" s="2">
        <v>1.0913258000000001</v>
      </c>
      <c r="C141" s="2">
        <v>0.65598459900000006</v>
      </c>
      <c r="D141" s="2">
        <v>1.9210010601042842</v>
      </c>
      <c r="E141" s="2">
        <v>1.523853375590239</v>
      </c>
      <c r="F141" s="2">
        <v>1.869296071080931</v>
      </c>
      <c r="G141" s="2">
        <v>1.0601768100633309</v>
      </c>
      <c r="H141" s="2">
        <v>1.4039627941586237</v>
      </c>
      <c r="I141" s="2">
        <v>1.4705279605263157</v>
      </c>
      <c r="J141" s="2">
        <v>0.73618421052631566</v>
      </c>
      <c r="K141" s="2">
        <v>2.832053044927533</v>
      </c>
      <c r="L141" s="2">
        <v>1.9515082838804869</v>
      </c>
      <c r="M141" s="2">
        <v>5.5681190147950268</v>
      </c>
      <c r="N141" s="116">
        <v>2.2968490936029484</v>
      </c>
      <c r="O141" s="2">
        <v>3.0798356705205396</v>
      </c>
      <c r="P141" s="2">
        <v>4.5936981872058968</v>
      </c>
      <c r="Q141" s="2">
        <v>4.5936981872058968</v>
      </c>
      <c r="R141" s="2">
        <v>11.098800186803645</v>
      </c>
      <c r="S141" s="12">
        <v>1868</v>
      </c>
    </row>
    <row r="142" spans="1:19" x14ac:dyDescent="0.2">
      <c r="A142" s="12">
        <v>1869</v>
      </c>
      <c r="B142" s="2">
        <v>1.1370556000000001</v>
      </c>
      <c r="C142" s="2">
        <v>0.67742915229999989</v>
      </c>
      <c r="D142" s="2">
        <v>1.9610219155231237</v>
      </c>
      <c r="E142" s="2">
        <v>1.6277524693804826</v>
      </c>
      <c r="F142" s="2">
        <v>1.9082397392284509</v>
      </c>
      <c r="G142" s="2">
        <v>1.0943760620008576</v>
      </c>
      <c r="H142" s="2">
        <v>1.3226807376547032</v>
      </c>
      <c r="I142" s="2">
        <v>1.5018157894736841</v>
      </c>
      <c r="J142" s="2">
        <v>0.76072368421052627</v>
      </c>
      <c r="K142" s="2">
        <v>2.8910541500301905</v>
      </c>
      <c r="L142" s="2">
        <v>1.8385262253400374</v>
      </c>
      <c r="M142" s="2">
        <v>5.6841214942699239</v>
      </c>
      <c r="N142" s="116">
        <v>2.3447001163863432</v>
      </c>
      <c r="O142" s="2">
        <v>2.9991818406395181</v>
      </c>
      <c r="P142" s="2">
        <v>4.6894002327726865</v>
      </c>
      <c r="Q142" s="2">
        <v>4.6894002327726865</v>
      </c>
      <c r="R142" s="2">
        <v>11.136013556326477</v>
      </c>
      <c r="S142" s="12">
        <v>1869</v>
      </c>
    </row>
    <row r="143" spans="1:19" x14ac:dyDescent="0.2">
      <c r="A143" s="12">
        <v>1870</v>
      </c>
      <c r="B143" s="2">
        <v>1.2056503000000001</v>
      </c>
      <c r="C143" s="2">
        <v>0.69887370560000006</v>
      </c>
      <c r="D143" s="2">
        <v>1.8809802046854449</v>
      </c>
      <c r="E143" s="2">
        <v>1.6208258631277999</v>
      </c>
      <c r="F143" s="2">
        <v>1.9164866336596897</v>
      </c>
      <c r="G143" s="2">
        <v>1.0806963612258467</v>
      </c>
      <c r="H143" s="2">
        <v>1.2709557926067536</v>
      </c>
      <c r="I143" s="2">
        <v>1.5331036184210529</v>
      </c>
      <c r="J143" s="2">
        <v>0.78526315789473677</v>
      </c>
      <c r="K143" s="2">
        <v>2.7730519398248767</v>
      </c>
      <c r="L143" s="2">
        <v>1.7666285517233875</v>
      </c>
      <c r="M143" s="2">
        <v>5.4521165353201315</v>
      </c>
      <c r="N143" s="116">
        <v>2.2489980708195536</v>
      </c>
      <c r="O143" s="2">
        <v>2.9185280107584957</v>
      </c>
      <c r="P143" s="2">
        <v>4.4979961416391072</v>
      </c>
      <c r="Q143" s="2">
        <v>4.4979961416391072</v>
      </c>
      <c r="R143" s="2">
        <v>11.173226925849308</v>
      </c>
      <c r="S143" s="12">
        <v>1870</v>
      </c>
    </row>
    <row r="144" spans="1:19" x14ac:dyDescent="0.2">
      <c r="A144" s="12">
        <v>1871</v>
      </c>
      <c r="B144" s="2">
        <v>1.20107732</v>
      </c>
      <c r="C144" s="2">
        <v>0.69029588427999999</v>
      </c>
      <c r="D144" s="2">
        <v>1.8009384938477666</v>
      </c>
      <c r="E144" s="2">
        <v>1.6069726506224342</v>
      </c>
      <c r="F144" s="2">
        <v>1.9174029552631606</v>
      </c>
      <c r="G144" s="2">
        <v>1.0396572589008146</v>
      </c>
      <c r="H144" s="2">
        <v>1.2709557926067536</v>
      </c>
      <c r="I144" s="2">
        <v>1.5397292763157893</v>
      </c>
      <c r="J144" s="2">
        <v>0.77544736842105255</v>
      </c>
      <c r="K144" s="2">
        <v>2.655049729619563</v>
      </c>
      <c r="L144" s="2">
        <v>1.7666285517233875</v>
      </c>
      <c r="M144" s="2">
        <v>5.2201115763703392</v>
      </c>
      <c r="N144" s="116">
        <v>2.1532960252527644</v>
      </c>
      <c r="O144" s="2">
        <v>2.8378741808774728</v>
      </c>
      <c r="P144" s="2">
        <v>4.3065920505055288</v>
      </c>
      <c r="Q144" s="2">
        <v>4.3065920505055288</v>
      </c>
      <c r="R144" s="2">
        <v>11.210440295372138</v>
      </c>
      <c r="S144" s="12">
        <v>1871</v>
      </c>
    </row>
    <row r="145" spans="1:19" x14ac:dyDescent="0.2">
      <c r="A145" s="12">
        <v>1872</v>
      </c>
      <c r="B145" s="2">
        <v>1.1919313599999999</v>
      </c>
      <c r="C145" s="2">
        <v>0.66456242032000001</v>
      </c>
      <c r="D145" s="2">
        <v>1.7609176384289276</v>
      </c>
      <c r="E145" s="2">
        <v>1.5931194381170684</v>
      </c>
      <c r="F145" s="2">
        <v>1.955430301807209</v>
      </c>
      <c r="G145" s="2">
        <v>1.0259775581258039</v>
      </c>
      <c r="H145" s="2">
        <v>1.1305595131908914</v>
      </c>
      <c r="I145" s="2">
        <v>1.5404654605263155</v>
      </c>
      <c r="J145" s="2">
        <v>0.74599999999999989</v>
      </c>
      <c r="K145" s="2">
        <v>2.5960486245169054</v>
      </c>
      <c r="L145" s="2">
        <v>1.571477723335339</v>
      </c>
      <c r="M145" s="2">
        <v>5.1041090968954439</v>
      </c>
      <c r="N145" s="116">
        <v>2.1054450024693701</v>
      </c>
      <c r="O145" s="2">
        <v>2.8873719863578939</v>
      </c>
      <c r="P145" s="2">
        <v>4.2108900049387401</v>
      </c>
      <c r="Q145" s="2">
        <v>4.2108900049387401</v>
      </c>
      <c r="R145" s="2">
        <v>11.247653664894967</v>
      </c>
      <c r="S145" s="12">
        <v>1872</v>
      </c>
    </row>
    <row r="146" spans="1:19" x14ac:dyDescent="0.2">
      <c r="A146" s="12">
        <v>1873</v>
      </c>
      <c r="B146" s="2">
        <v>1.1827854000000002</v>
      </c>
      <c r="C146" s="2">
        <v>0.65598459900000006</v>
      </c>
      <c r="D146" s="2">
        <v>1.7689218095126951</v>
      </c>
      <c r="E146" s="2">
        <v>1.5723396193590196</v>
      </c>
      <c r="F146" s="2">
        <v>1.9440679139241683</v>
      </c>
      <c r="G146" s="2">
        <v>1.0259775581258039</v>
      </c>
      <c r="H146" s="2">
        <v>1.1305595131908914</v>
      </c>
      <c r="I146" s="2">
        <v>1.5710171052631576</v>
      </c>
      <c r="J146" s="2">
        <v>0.73618421052631566</v>
      </c>
      <c r="K146" s="2">
        <v>2.6078488455374371</v>
      </c>
      <c r="L146" s="2">
        <v>1.571477723335339</v>
      </c>
      <c r="M146" s="2">
        <v>5.1273095927904206</v>
      </c>
      <c r="N146" s="116">
        <v>2.1150152070260484</v>
      </c>
      <c r="O146" s="2">
        <v>2.9698683288252625</v>
      </c>
      <c r="P146" s="2">
        <v>4.2300304140520968</v>
      </c>
      <c r="Q146" s="2">
        <v>4.2300304140520968</v>
      </c>
      <c r="R146" s="2">
        <v>11.2848670344178</v>
      </c>
      <c r="S146" s="12">
        <v>1873</v>
      </c>
    </row>
    <row r="147" spans="1:19" x14ac:dyDescent="0.2">
      <c r="A147" s="12">
        <v>1874</v>
      </c>
      <c r="B147" s="2">
        <v>1.16906646</v>
      </c>
      <c r="C147" s="2">
        <v>0.65598459900000006</v>
      </c>
      <c r="D147" s="2">
        <v>1.776925980596463</v>
      </c>
      <c r="E147" s="2">
        <v>1.5446331943482881</v>
      </c>
      <c r="F147" s="2">
        <v>1.9325222617204332</v>
      </c>
      <c r="G147" s="2">
        <v>1.0259775581258039</v>
      </c>
      <c r="H147" s="2">
        <v>1.3522378491106741</v>
      </c>
      <c r="I147" s="2">
        <v>1.5618884210526314</v>
      </c>
      <c r="J147" s="2">
        <v>0.73618421052631566</v>
      </c>
      <c r="K147" s="2">
        <v>2.6196490665579684</v>
      </c>
      <c r="L147" s="2">
        <v>1.879610610263837</v>
      </c>
      <c r="M147" s="2">
        <v>5.1505100886854001</v>
      </c>
      <c r="N147" s="116">
        <v>2.1245854115827272</v>
      </c>
      <c r="O147" s="2">
        <v>2.7553778384101042</v>
      </c>
      <c r="P147" s="2">
        <v>4.2491708231654544</v>
      </c>
      <c r="Q147" s="2">
        <v>4.2491708231654544</v>
      </c>
      <c r="R147" s="2">
        <v>11.322080403940634</v>
      </c>
      <c r="S147" s="12">
        <v>1874</v>
      </c>
    </row>
    <row r="148" spans="1:19" x14ac:dyDescent="0.2">
      <c r="A148" s="12">
        <v>1875</v>
      </c>
      <c r="B148" s="2">
        <v>1.15077454</v>
      </c>
      <c r="C148" s="2">
        <v>0.65598459900000006</v>
      </c>
      <c r="D148" s="2">
        <v>1.7849301516802309</v>
      </c>
      <c r="E148" s="2">
        <v>1.523853375590239</v>
      </c>
      <c r="F148" s="2">
        <v>1.920793345196004</v>
      </c>
      <c r="G148" s="2">
        <v>0.99177830618827711</v>
      </c>
      <c r="H148" s="2">
        <v>1.6773660751263553</v>
      </c>
      <c r="I148" s="2">
        <v>1.5526125</v>
      </c>
      <c r="J148" s="2">
        <v>0.73618421052631566</v>
      </c>
      <c r="K148" s="2">
        <v>2.6314492875785001</v>
      </c>
      <c r="L148" s="2">
        <v>2.331538844425634</v>
      </c>
      <c r="M148" s="2">
        <v>5.1737105845803795</v>
      </c>
      <c r="N148" s="116">
        <v>2.134155616139406</v>
      </c>
      <c r="O148" s="2">
        <v>2.6728814959427365</v>
      </c>
      <c r="P148" s="2">
        <v>4.2683112322788119</v>
      </c>
      <c r="Q148" s="2">
        <v>4.2683112322788119</v>
      </c>
      <c r="R148" s="2">
        <v>11.359293773463463</v>
      </c>
      <c r="S148" s="12">
        <v>1875</v>
      </c>
    </row>
    <row r="149" spans="1:19" x14ac:dyDescent="0.2">
      <c r="A149" s="12">
        <v>1876</v>
      </c>
      <c r="B149" s="2">
        <v>1.1370556000000001</v>
      </c>
      <c r="C149" s="2">
        <v>0.63454004569999989</v>
      </c>
      <c r="D149" s="2">
        <v>1.8009384938477666</v>
      </c>
      <c r="E149" s="2">
        <v>1.5100001630848734</v>
      </c>
      <c r="F149" s="2">
        <v>1.9174029552631606</v>
      </c>
      <c r="G149" s="2">
        <v>0.99177830618827711</v>
      </c>
      <c r="H149" s="2">
        <v>1.3374592933826888</v>
      </c>
      <c r="I149" s="2">
        <v>1.5431893421052632</v>
      </c>
      <c r="J149" s="2">
        <v>0.71164473684210516</v>
      </c>
      <c r="K149" s="2">
        <v>2.655049729619563</v>
      </c>
      <c r="L149" s="2">
        <v>1.859068417801937</v>
      </c>
      <c r="M149" s="2">
        <v>5.2201115763703392</v>
      </c>
      <c r="N149" s="116">
        <v>2.1532960252527644</v>
      </c>
      <c r="O149" s="2">
        <v>2.4088932000471575</v>
      </c>
      <c r="P149" s="2">
        <v>4.3065920505055288</v>
      </c>
      <c r="Q149" s="2">
        <v>4.3065920505055288</v>
      </c>
      <c r="R149" s="2">
        <v>11.396507142986295</v>
      </c>
      <c r="S149" s="12">
        <v>1876</v>
      </c>
    </row>
    <row r="150" spans="1:19" x14ac:dyDescent="0.2">
      <c r="A150" s="12">
        <v>1877</v>
      </c>
      <c r="B150" s="2">
        <v>1.1279096400000002</v>
      </c>
      <c r="C150" s="2">
        <v>0.63454004569999989</v>
      </c>
      <c r="D150" s="2">
        <v>1.8089426649315348</v>
      </c>
      <c r="E150" s="2">
        <v>1.4684405255687758</v>
      </c>
      <c r="F150" s="2">
        <v>1.9052158779369961</v>
      </c>
      <c r="G150" s="2">
        <v>0.99177830618827711</v>
      </c>
      <c r="H150" s="2">
        <v>1.108391679598913</v>
      </c>
      <c r="I150" s="2">
        <v>1.5404654605263155</v>
      </c>
      <c r="J150" s="2">
        <v>0.71164473684210516</v>
      </c>
      <c r="K150" s="2">
        <v>2.6668499506400942</v>
      </c>
      <c r="L150" s="2">
        <v>1.5406644346424894</v>
      </c>
      <c r="M150" s="2">
        <v>5.2433120722653168</v>
      </c>
      <c r="N150" s="116">
        <v>2.1628662298094437</v>
      </c>
      <c r="O150" s="2">
        <v>2.3758946630602096</v>
      </c>
      <c r="P150" s="2">
        <v>4.3257324596188873</v>
      </c>
      <c r="Q150" s="2">
        <v>4.3257324596188873</v>
      </c>
      <c r="R150" s="2">
        <v>11.433720512509124</v>
      </c>
      <c r="S150" s="12">
        <v>1877</v>
      </c>
    </row>
    <row r="151" spans="1:19" x14ac:dyDescent="0.2">
      <c r="A151" s="12">
        <v>1878</v>
      </c>
      <c r="B151" s="2">
        <v>1.10047176</v>
      </c>
      <c r="C151" s="2">
        <v>0.63454004569999989</v>
      </c>
      <c r="D151" s="2">
        <v>1.8249510070990702</v>
      </c>
      <c r="E151" s="2">
        <v>1.4545873130634104</v>
      </c>
      <c r="F151" s="2">
        <v>1.9011840628817238</v>
      </c>
      <c r="G151" s="2">
        <v>0.99177830618827711</v>
      </c>
      <c r="H151" s="2">
        <v>0.98277395591103645</v>
      </c>
      <c r="I151" s="2">
        <v>1.5306742105263158</v>
      </c>
      <c r="J151" s="2">
        <v>0.71164473684210516</v>
      </c>
      <c r="K151" s="2">
        <v>2.6904503926811567</v>
      </c>
      <c r="L151" s="2">
        <v>1.3660557987163406</v>
      </c>
      <c r="M151" s="2">
        <v>5.2897130640552756</v>
      </c>
      <c r="N151" s="116">
        <v>2.1820066389228012</v>
      </c>
      <c r="O151" s="2">
        <v>2.4418917370341044</v>
      </c>
      <c r="P151" s="2">
        <v>4.3640132778456024</v>
      </c>
      <c r="Q151" s="2">
        <v>4.3640132778456024</v>
      </c>
      <c r="R151" s="2">
        <v>11.470933882031956</v>
      </c>
      <c r="S151" s="12">
        <v>1878</v>
      </c>
    </row>
    <row r="152" spans="1:19" x14ac:dyDescent="0.2">
      <c r="A152" s="12">
        <v>1879</v>
      </c>
      <c r="B152" s="2">
        <v>1.0913258000000001</v>
      </c>
      <c r="C152" s="2">
        <v>0.63454004569999989</v>
      </c>
      <c r="D152" s="2">
        <v>1.8329551781828379</v>
      </c>
      <c r="E152" s="2">
        <v>1.4199542817999957</v>
      </c>
      <c r="F152" s="2">
        <v>1.8885388247538228</v>
      </c>
      <c r="G152" s="2">
        <v>0.95757905425075041</v>
      </c>
      <c r="H152" s="2">
        <v>1.2044522918308191</v>
      </c>
      <c r="I152" s="2">
        <v>1.5274349999999999</v>
      </c>
      <c r="J152" s="2">
        <v>0.71164473684210516</v>
      </c>
      <c r="K152" s="2">
        <v>2.702250613701688</v>
      </c>
      <c r="L152" s="2">
        <v>1.6741886856448385</v>
      </c>
      <c r="M152" s="2">
        <v>5.3129135599502542</v>
      </c>
      <c r="N152" s="116">
        <v>2.19157684347948</v>
      </c>
      <c r="O152" s="2">
        <v>2.5078888110079993</v>
      </c>
      <c r="P152" s="2">
        <v>4.38315368695896</v>
      </c>
      <c r="Q152" s="2">
        <v>4.38315368695896</v>
      </c>
      <c r="R152" s="2">
        <v>11.508147251554785</v>
      </c>
      <c r="S152" s="12">
        <v>1879</v>
      </c>
    </row>
    <row r="153" spans="1:19" x14ac:dyDescent="0.2">
      <c r="A153" s="12">
        <v>1880</v>
      </c>
      <c r="B153" s="2">
        <v>1.0684608999999998</v>
      </c>
      <c r="C153" s="2">
        <v>0.61309549240000005</v>
      </c>
      <c r="D153" s="2">
        <v>1.8409593492666059</v>
      </c>
      <c r="E153" s="2">
        <v>1.3853212505365811</v>
      </c>
      <c r="F153" s="2">
        <v>1.8546349254253947</v>
      </c>
      <c r="G153" s="2">
        <v>0.95757905425075041</v>
      </c>
      <c r="H153" s="2">
        <v>1.3226807376547032</v>
      </c>
      <c r="I153" s="2">
        <v>1.5172756578947366</v>
      </c>
      <c r="J153" s="2">
        <v>0.68710526315789477</v>
      </c>
      <c r="K153" s="2">
        <v>2.7140508347222201</v>
      </c>
      <c r="L153" s="2">
        <v>1.8385262253400374</v>
      </c>
      <c r="M153" s="2">
        <v>5.3361140558452362</v>
      </c>
      <c r="N153" s="116">
        <v>2.2011470480361588</v>
      </c>
      <c r="O153" s="2">
        <v>2.4088932000471575</v>
      </c>
      <c r="P153" s="2">
        <v>4.4022940960723176</v>
      </c>
      <c r="Q153" s="2">
        <v>4.4022940960723176</v>
      </c>
      <c r="R153" s="2">
        <v>11.545360621077617</v>
      </c>
      <c r="S153" s="12">
        <v>1880</v>
      </c>
    </row>
    <row r="154" spans="1:19" x14ac:dyDescent="0.2">
      <c r="A154" s="12">
        <v>1881</v>
      </c>
      <c r="B154" s="2">
        <v>1.045596</v>
      </c>
      <c r="C154" s="2">
        <v>0.61309549240000005</v>
      </c>
      <c r="D154" s="2">
        <v>1.7609176384289276</v>
      </c>
      <c r="E154" s="2">
        <v>1.3714680380312152</v>
      </c>
      <c r="F154" s="2">
        <v>1.8344758501490315</v>
      </c>
      <c r="G154" s="2">
        <v>0.95073920386324506</v>
      </c>
      <c r="H154" s="2">
        <v>1.2487879590147755</v>
      </c>
      <c r="I154" s="2">
        <v>1.4900368421052634</v>
      </c>
      <c r="J154" s="2">
        <v>0.68710526315789477</v>
      </c>
      <c r="K154" s="2">
        <v>2.5960486245169054</v>
      </c>
      <c r="L154" s="2">
        <v>1.7358152630305379</v>
      </c>
      <c r="M154" s="2">
        <v>5.1041090968954439</v>
      </c>
      <c r="N154" s="116">
        <v>2.1054450024693701</v>
      </c>
      <c r="O154" s="2">
        <v>2.4088932000471575</v>
      </c>
      <c r="P154" s="2">
        <v>4.2108900049387401</v>
      </c>
      <c r="Q154" s="2">
        <v>4.2108900049387401</v>
      </c>
      <c r="R154" s="2">
        <v>11.582573990600448</v>
      </c>
      <c r="S154" s="12">
        <v>1881</v>
      </c>
    </row>
    <row r="155" spans="1:19" x14ac:dyDescent="0.2">
      <c r="A155" s="12">
        <v>1882</v>
      </c>
      <c r="B155" s="2">
        <v>1.0364500400000001</v>
      </c>
      <c r="C155" s="2">
        <v>0.60880658174000002</v>
      </c>
      <c r="D155" s="2">
        <v>1.6808759275912488</v>
      </c>
      <c r="E155" s="2">
        <v>1.3576148255258493</v>
      </c>
      <c r="F155" s="2">
        <v>1.7895760915789505</v>
      </c>
      <c r="G155" s="2">
        <v>0.93705950308823427</v>
      </c>
      <c r="H155" s="2">
        <v>1.1748951803748482</v>
      </c>
      <c r="I155" s="2">
        <v>1.4738407894736842</v>
      </c>
      <c r="J155" s="2">
        <v>0.68219736842105261</v>
      </c>
      <c r="K155" s="2">
        <v>2.4780464143115917</v>
      </c>
      <c r="L155" s="2">
        <v>1.6331043007210388</v>
      </c>
      <c r="M155" s="2">
        <v>4.872104137945648</v>
      </c>
      <c r="N155" s="116">
        <v>2.00974295690258</v>
      </c>
      <c r="O155" s="2">
        <v>2.4748902740210523</v>
      </c>
      <c r="P155" s="2">
        <v>4.01948591380516</v>
      </c>
      <c r="Q155" s="2">
        <v>4.01948591380516</v>
      </c>
      <c r="R155" s="2">
        <v>11.619787360123278</v>
      </c>
      <c r="S155" s="12">
        <v>1882</v>
      </c>
    </row>
    <row r="156" spans="1:19" x14ac:dyDescent="0.2">
      <c r="A156" s="12">
        <v>1883</v>
      </c>
      <c r="B156" s="2">
        <v>1.02730408</v>
      </c>
      <c r="C156" s="2">
        <v>0.60022876041999995</v>
      </c>
      <c r="D156" s="2">
        <v>1.6408550721724091</v>
      </c>
      <c r="E156" s="2">
        <v>1.3506882192731664</v>
      </c>
      <c r="F156" s="2">
        <v>1.7845363227598592</v>
      </c>
      <c r="G156" s="2">
        <v>0.92337980231322359</v>
      </c>
      <c r="H156" s="2">
        <v>1.4556877392065728</v>
      </c>
      <c r="I156" s="2">
        <v>1.4377677631578947</v>
      </c>
      <c r="J156" s="2">
        <v>0.67238157894736839</v>
      </c>
      <c r="K156" s="2">
        <v>2.4190453092089341</v>
      </c>
      <c r="L156" s="2">
        <v>2.0234059574971361</v>
      </c>
      <c r="M156" s="2">
        <v>4.7561016584707509</v>
      </c>
      <c r="N156" s="116">
        <v>1.9618919341191847</v>
      </c>
      <c r="O156" s="2">
        <v>2.4088932000471575</v>
      </c>
      <c r="P156" s="2">
        <v>3.9237838682383694</v>
      </c>
      <c r="Q156" s="2">
        <v>3.9237838682383694</v>
      </c>
      <c r="R156" s="2">
        <v>11.657000729646109</v>
      </c>
      <c r="S156" s="12">
        <v>1883</v>
      </c>
    </row>
    <row r="157" spans="1:19" x14ac:dyDescent="0.2">
      <c r="A157" s="12">
        <v>1884</v>
      </c>
      <c r="B157" s="2">
        <v>1.0227310999999999</v>
      </c>
      <c r="C157" s="2">
        <v>0.5916509391</v>
      </c>
      <c r="D157" s="2">
        <v>1.6408550721724091</v>
      </c>
      <c r="E157" s="2">
        <v>1.3506882192731664</v>
      </c>
      <c r="F157" s="2">
        <v>1.7845363227598592</v>
      </c>
      <c r="G157" s="2">
        <v>0.92337980231322359</v>
      </c>
      <c r="H157" s="2">
        <v>1.44829846134258</v>
      </c>
      <c r="I157" s="2">
        <v>1.4337187499999997</v>
      </c>
      <c r="J157" s="2">
        <v>0.66256578947368427</v>
      </c>
      <c r="K157" s="2">
        <v>2.4190453092089341</v>
      </c>
      <c r="L157" s="2">
        <v>2.0131348612661863</v>
      </c>
      <c r="M157" s="2">
        <v>4.7561016584707509</v>
      </c>
      <c r="N157" s="116">
        <v>1.9618919341191847</v>
      </c>
      <c r="O157" s="2">
        <v>2.4253924685406312</v>
      </c>
      <c r="P157" s="2">
        <v>3.9237838682383694</v>
      </c>
      <c r="Q157" s="2">
        <v>3.9237838682383694</v>
      </c>
      <c r="R157" s="2">
        <v>11.694214099168942</v>
      </c>
      <c r="S157" s="12">
        <v>1884</v>
      </c>
    </row>
    <row r="158" spans="1:19" x14ac:dyDescent="0.2">
      <c r="A158" s="12">
        <v>1885</v>
      </c>
      <c r="B158" s="2">
        <v>1.0227310999999999</v>
      </c>
      <c r="C158" s="2">
        <v>0.5916509391</v>
      </c>
      <c r="D158" s="2">
        <v>1.6328509010886418</v>
      </c>
      <c r="E158" s="2">
        <v>1.3576148255258493</v>
      </c>
      <c r="F158" s="2">
        <v>1.7758312675268846</v>
      </c>
      <c r="G158" s="2">
        <v>0.93021965270072893</v>
      </c>
      <c r="H158" s="2">
        <v>1.2783450704707464</v>
      </c>
      <c r="I158" s="2">
        <v>1.4337187499999997</v>
      </c>
      <c r="J158" s="2">
        <v>0.66256578947368427</v>
      </c>
      <c r="K158" s="2">
        <v>2.4072450881884038</v>
      </c>
      <c r="L158" s="2">
        <v>1.7768996479543377</v>
      </c>
      <c r="M158" s="2">
        <v>4.7329011625757733</v>
      </c>
      <c r="N158" s="116">
        <v>1.9523217295625064</v>
      </c>
      <c r="O158" s="2">
        <v>2.4748902740210523</v>
      </c>
      <c r="P158" s="2">
        <v>3.9046434591250128</v>
      </c>
      <c r="Q158" s="2">
        <v>3.9046434591250128</v>
      </c>
      <c r="R158" s="2">
        <v>11.731427468691773</v>
      </c>
      <c r="S158" s="12">
        <v>1885</v>
      </c>
    </row>
    <row r="159" spans="1:19" x14ac:dyDescent="0.2">
      <c r="A159" s="12">
        <v>1886</v>
      </c>
      <c r="B159" s="2">
        <v>1.02730408</v>
      </c>
      <c r="C159" s="2">
        <v>0.59593984976000003</v>
      </c>
      <c r="D159" s="2">
        <v>1.6248467300048741</v>
      </c>
      <c r="E159" s="2">
        <v>1.3576148255258493</v>
      </c>
      <c r="F159" s="2">
        <v>1.7671262122939098</v>
      </c>
      <c r="G159" s="2">
        <v>0.93021965270072893</v>
      </c>
      <c r="H159" s="2">
        <v>1.3817949605666451</v>
      </c>
      <c r="I159" s="2">
        <v>1.426725</v>
      </c>
      <c r="J159" s="2">
        <v>0.66747368421052622</v>
      </c>
      <c r="K159" s="2">
        <v>2.3954448671678721</v>
      </c>
      <c r="L159" s="2">
        <v>1.9206949951876369</v>
      </c>
      <c r="M159" s="2">
        <v>4.7097006666807939</v>
      </c>
      <c r="N159" s="116">
        <v>1.9427515250058274</v>
      </c>
      <c r="O159" s="2">
        <v>2.4913895425145256</v>
      </c>
      <c r="P159" s="2">
        <v>3.8855030500116547</v>
      </c>
      <c r="Q159" s="2">
        <v>3.8855030500116547</v>
      </c>
      <c r="R159" s="2">
        <v>11.768640838214605</v>
      </c>
      <c r="S159" s="12">
        <v>1886</v>
      </c>
    </row>
    <row r="160" spans="1:19" x14ac:dyDescent="0.2">
      <c r="A160" s="12">
        <v>1887</v>
      </c>
      <c r="B160" s="2">
        <v>1.02730408</v>
      </c>
      <c r="C160" s="2">
        <v>0.59593984976000003</v>
      </c>
      <c r="D160" s="2">
        <v>1.6248467300048741</v>
      </c>
      <c r="E160" s="2">
        <v>1.3645414317785323</v>
      </c>
      <c r="F160" s="2">
        <v>1.7671262122939098</v>
      </c>
      <c r="G160" s="2">
        <v>0.93705950308823427</v>
      </c>
      <c r="H160" s="2">
        <v>1.5813054628944494</v>
      </c>
      <c r="I160" s="2">
        <v>1.4197312500000001</v>
      </c>
      <c r="J160" s="2">
        <v>0.66747368421052622</v>
      </c>
      <c r="K160" s="2">
        <v>2.3954448671678721</v>
      </c>
      <c r="L160" s="2">
        <v>2.1980145934232849</v>
      </c>
      <c r="M160" s="2">
        <v>4.7097006666807939</v>
      </c>
      <c r="N160" s="116">
        <v>1.9427515250058274</v>
      </c>
      <c r="O160" s="2">
        <v>2.6398829589557891</v>
      </c>
      <c r="P160" s="2">
        <v>3.8855030500116547</v>
      </c>
      <c r="Q160" s="2">
        <v>3.8855030500116547</v>
      </c>
      <c r="R160" s="2">
        <v>11.805854207737433</v>
      </c>
      <c r="S160" s="12">
        <v>1887</v>
      </c>
    </row>
    <row r="161" spans="1:19" x14ac:dyDescent="0.2">
      <c r="A161" s="12">
        <v>1888</v>
      </c>
      <c r="B161" s="2">
        <v>1.03187706</v>
      </c>
      <c r="C161" s="2">
        <v>0.60022876041999995</v>
      </c>
      <c r="D161" s="2">
        <v>1.616842558921106</v>
      </c>
      <c r="E161" s="2">
        <v>1.3645414317785323</v>
      </c>
      <c r="F161" s="2">
        <v>1.77693085345105</v>
      </c>
      <c r="G161" s="2">
        <v>0.93705950308823427</v>
      </c>
      <c r="H161" s="2">
        <v>1.3891842384306379</v>
      </c>
      <c r="I161" s="2">
        <v>1.4197312500000001</v>
      </c>
      <c r="J161" s="2">
        <v>0.67238157894736839</v>
      </c>
      <c r="K161" s="2">
        <v>2.3836446461473404</v>
      </c>
      <c r="L161" s="2">
        <v>1.9309660914185867</v>
      </c>
      <c r="M161" s="2">
        <v>4.6865001707858145</v>
      </c>
      <c r="N161" s="116">
        <v>1.9331813204491484</v>
      </c>
      <c r="O161" s="2">
        <v>2.7388785699166314</v>
      </c>
      <c r="P161" s="2">
        <v>3.8663626408982967</v>
      </c>
      <c r="Q161" s="2">
        <v>3.8663626408982967</v>
      </c>
      <c r="R161" s="2">
        <v>11.843067577260264</v>
      </c>
      <c r="S161" s="12">
        <v>1888</v>
      </c>
    </row>
    <row r="162" spans="1:19" x14ac:dyDescent="0.2">
      <c r="A162" s="12">
        <v>1889</v>
      </c>
      <c r="B162" s="2">
        <v>1.03187706</v>
      </c>
      <c r="C162" s="2">
        <v>0.60022876041999995</v>
      </c>
      <c r="D162" s="2">
        <v>1.616842558921106</v>
      </c>
      <c r="E162" s="2">
        <v>1.3714680380312152</v>
      </c>
      <c r="F162" s="2">
        <v>1.77693085345105</v>
      </c>
      <c r="G162" s="2">
        <v>0.94389935347573961</v>
      </c>
      <c r="H162" s="2">
        <v>1.4852448506625437</v>
      </c>
      <c r="I162" s="2">
        <v>1.4276084210526316</v>
      </c>
      <c r="J162" s="2">
        <v>0.67238157894736839</v>
      </c>
      <c r="K162" s="2">
        <v>2.3836446461473404</v>
      </c>
      <c r="L162" s="2">
        <v>2.0644903424209358</v>
      </c>
      <c r="M162" s="2">
        <v>4.6865001707858145</v>
      </c>
      <c r="N162" s="116">
        <v>1.9331813204491484</v>
      </c>
      <c r="O162" s="2">
        <v>2.6728814959427365</v>
      </c>
      <c r="P162" s="2">
        <v>3.8663626408982967</v>
      </c>
      <c r="Q162" s="2">
        <v>3.8663626408982967</v>
      </c>
      <c r="R162" s="2">
        <v>11.880280946783097</v>
      </c>
      <c r="S162" s="12">
        <v>1889</v>
      </c>
    </row>
    <row r="163" spans="1:19" x14ac:dyDescent="0.2">
      <c r="A163" s="12">
        <v>1890</v>
      </c>
      <c r="B163" s="2">
        <v>1.0364500400000001</v>
      </c>
      <c r="C163" s="2">
        <v>0.6045176710800001</v>
      </c>
      <c r="D163" s="2">
        <v>1.6088383878373382</v>
      </c>
      <c r="E163" s="2">
        <v>1.3783946442838981</v>
      </c>
      <c r="F163" s="2">
        <v>1.7681341660577283</v>
      </c>
      <c r="G163" s="2">
        <v>0.94389935347573961</v>
      </c>
      <c r="H163" s="2">
        <v>1.5074126842545219</v>
      </c>
      <c r="I163" s="2">
        <v>1.4276084210526316</v>
      </c>
      <c r="J163" s="2">
        <v>0.67728947368421044</v>
      </c>
      <c r="K163" s="2">
        <v>2.3718444251268092</v>
      </c>
      <c r="L163" s="2">
        <v>2.0953036311137856</v>
      </c>
      <c r="M163" s="2">
        <v>4.6632996748908351</v>
      </c>
      <c r="N163" s="116">
        <v>1.9236111158924694</v>
      </c>
      <c r="O163" s="2">
        <v>2.5573866164884205</v>
      </c>
      <c r="P163" s="2">
        <v>3.8472222317849387</v>
      </c>
      <c r="Q163" s="2">
        <v>3.8472222317849387</v>
      </c>
      <c r="R163" s="2">
        <v>11.917494316305927</v>
      </c>
      <c r="S163" s="12">
        <v>1890</v>
      </c>
    </row>
    <row r="164" spans="1:19" x14ac:dyDescent="0.2">
      <c r="A164" s="12">
        <v>1891</v>
      </c>
      <c r="B164" s="2">
        <v>1.0410230200000001</v>
      </c>
      <c r="C164" s="2">
        <v>0.6045176710800001</v>
      </c>
      <c r="D164" s="2">
        <v>1.6088383878373382</v>
      </c>
      <c r="E164" s="2">
        <v>1.3783946442838981</v>
      </c>
      <c r="F164" s="2">
        <v>1.7681341660577283</v>
      </c>
      <c r="G164" s="2">
        <v>0.95073920386324506</v>
      </c>
      <c r="H164" s="2">
        <v>1.4926341285265365</v>
      </c>
      <c r="I164" s="2">
        <v>1.4205410526315791</v>
      </c>
      <c r="J164" s="2">
        <v>0.67728947368421044</v>
      </c>
      <c r="K164" s="2">
        <v>2.3718444251268092</v>
      </c>
      <c r="L164" s="2">
        <v>2.074761438651886</v>
      </c>
      <c r="M164" s="2">
        <v>4.6632996748908351</v>
      </c>
      <c r="N164" s="116">
        <v>1.9236111158924694</v>
      </c>
      <c r="O164" s="2">
        <v>3.0358654027991574</v>
      </c>
      <c r="P164" s="2">
        <v>3.8472222317849387</v>
      </c>
      <c r="Q164" s="2">
        <v>3.8472222317849387</v>
      </c>
      <c r="R164" s="2">
        <v>11.954707685828756</v>
      </c>
      <c r="S164" s="12">
        <v>1891</v>
      </c>
    </row>
    <row r="165" spans="1:19" x14ac:dyDescent="0.2">
      <c r="A165" s="12">
        <v>1892</v>
      </c>
      <c r="B165" s="2">
        <v>1.0410230200000001</v>
      </c>
      <c r="C165" s="2">
        <v>0.60880658174000002</v>
      </c>
      <c r="D165" s="2">
        <v>1.6008342167535701</v>
      </c>
      <c r="E165" s="2">
        <v>1.3853212505365811</v>
      </c>
      <c r="F165" s="2">
        <v>1.7593374786644056</v>
      </c>
      <c r="G165" s="2">
        <v>0.95757905425075041</v>
      </c>
      <c r="H165" s="2">
        <v>1.5591376293024715</v>
      </c>
      <c r="I165" s="2">
        <v>1.4205410526315791</v>
      </c>
      <c r="J165" s="2">
        <v>0.68219736842105261</v>
      </c>
      <c r="K165" s="2">
        <v>2.3600442041062775</v>
      </c>
      <c r="L165" s="2">
        <v>2.167201304730435</v>
      </c>
      <c r="M165" s="2">
        <v>4.6400991789958557</v>
      </c>
      <c r="N165" s="116">
        <v>1.9140409113357904</v>
      </c>
      <c r="O165" s="2">
        <v>3.0853632082795786</v>
      </c>
      <c r="P165" s="2">
        <v>3.8280818226715807</v>
      </c>
      <c r="Q165" s="2">
        <v>3.8280818226715807</v>
      </c>
      <c r="R165" s="2">
        <v>11.991921055351588</v>
      </c>
      <c r="S165" s="12">
        <v>1892</v>
      </c>
    </row>
    <row r="166" spans="1:19" x14ac:dyDescent="0.2">
      <c r="A166" s="12">
        <v>1893</v>
      </c>
      <c r="B166" s="2">
        <v>1.045596</v>
      </c>
      <c r="C166" s="2">
        <v>0.61309549240000005</v>
      </c>
      <c r="D166" s="2">
        <v>1.7609176384289276</v>
      </c>
      <c r="E166" s="2">
        <v>1.4545873130634104</v>
      </c>
      <c r="F166" s="2">
        <v>1.8949530759781203</v>
      </c>
      <c r="G166" s="2">
        <v>0.99177830618827711</v>
      </c>
      <c r="H166" s="2">
        <v>1.7438695759022902</v>
      </c>
      <c r="I166" s="2">
        <v>1.4134736842105262</v>
      </c>
      <c r="J166" s="2">
        <v>0.68710526315789477</v>
      </c>
      <c r="K166" s="2">
        <v>2.5960486245169054</v>
      </c>
      <c r="L166" s="2">
        <v>2.423978710504183</v>
      </c>
      <c r="M166" s="2">
        <v>5.1041090968954439</v>
      </c>
      <c r="N166" s="116">
        <v>2.1054450024693701</v>
      </c>
      <c r="O166" s="2">
        <v>3.5968405315772625</v>
      </c>
      <c r="P166" s="2">
        <v>4.2108900049387401</v>
      </c>
      <c r="Q166" s="2">
        <v>4.2108900049387401</v>
      </c>
      <c r="R166" s="2">
        <v>12.029134424874419</v>
      </c>
      <c r="S166" s="12">
        <v>1893</v>
      </c>
    </row>
    <row r="167" spans="1:19" x14ac:dyDescent="0.2">
      <c r="A167" s="12">
        <v>1894</v>
      </c>
      <c r="B167" s="2">
        <v>1.0913258000000001</v>
      </c>
      <c r="C167" s="2">
        <v>0.63454004569999989</v>
      </c>
      <c r="D167" s="2">
        <v>1.9210010601042842</v>
      </c>
      <c r="E167" s="2">
        <v>1.4545873130634104</v>
      </c>
      <c r="F167" s="2">
        <v>2.023238100464066</v>
      </c>
      <c r="G167" s="2">
        <v>1.0259775581258039</v>
      </c>
      <c r="H167" s="2">
        <v>1.9138229667741236</v>
      </c>
      <c r="I167" s="2">
        <v>1.5224289473684209</v>
      </c>
      <c r="J167" s="2">
        <v>0.71164473684210516</v>
      </c>
      <c r="K167" s="2">
        <v>2.832053044927533</v>
      </c>
      <c r="L167" s="2">
        <v>2.6602139238160314</v>
      </c>
      <c r="M167" s="2">
        <v>5.5681190147950268</v>
      </c>
      <c r="N167" s="116">
        <v>2.2968490936029484</v>
      </c>
      <c r="O167" s="2">
        <v>3.7948317534989475</v>
      </c>
      <c r="P167" s="2">
        <v>4.5936981872058968</v>
      </c>
      <c r="Q167" s="2">
        <v>4.5936981872058968</v>
      </c>
      <c r="R167" s="2">
        <v>12.066347794397249</v>
      </c>
      <c r="S167" s="12">
        <v>1894</v>
      </c>
    </row>
    <row r="168" spans="1:19" x14ac:dyDescent="0.2">
      <c r="A168" s="12">
        <v>1895</v>
      </c>
      <c r="B168" s="2">
        <v>1.0913258000000001</v>
      </c>
      <c r="C168" s="2">
        <v>0.65598459900000006</v>
      </c>
      <c r="D168" s="2">
        <v>2.0810844817796417</v>
      </c>
      <c r="E168" s="2">
        <v>1.523853375590239</v>
      </c>
      <c r="F168" s="2">
        <v>2.1441925521222442</v>
      </c>
      <c r="G168" s="2">
        <v>1.0601768100633309</v>
      </c>
      <c r="H168" s="2">
        <v>2.3645689164776815</v>
      </c>
      <c r="I168" s="2">
        <v>1.6254947368421049</v>
      </c>
      <c r="J168" s="2">
        <v>0.73618421052631566</v>
      </c>
      <c r="K168" s="2">
        <v>3.0680574653381614</v>
      </c>
      <c r="L168" s="2">
        <v>3.2867507939039773</v>
      </c>
      <c r="M168" s="2">
        <v>6.0321289326946133</v>
      </c>
      <c r="N168" s="116">
        <v>2.4882531847365281</v>
      </c>
      <c r="O168" s="2">
        <v>3.9103266329532631</v>
      </c>
      <c r="P168" s="2">
        <v>4.9765063694730562</v>
      </c>
      <c r="Q168" s="2">
        <v>4.9765063694730562</v>
      </c>
      <c r="R168" s="2">
        <v>12.103561163920082</v>
      </c>
      <c r="S168" s="12">
        <v>1895</v>
      </c>
    </row>
    <row r="169" spans="1:19" x14ac:dyDescent="0.2">
      <c r="A169" s="12">
        <v>1896</v>
      </c>
      <c r="B169" s="2">
        <v>1.1370556000000001</v>
      </c>
      <c r="C169" s="2">
        <v>0.67742915229999989</v>
      </c>
      <c r="D169" s="2">
        <v>2.2411679034549987</v>
      </c>
      <c r="E169" s="2">
        <v>1.5931194381170684</v>
      </c>
      <c r="F169" s="2">
        <v>2.2578164309526541</v>
      </c>
      <c r="G169" s="2">
        <v>1.0943760620008576</v>
      </c>
      <c r="H169" s="2">
        <v>2.1059441912379353</v>
      </c>
      <c r="I169" s="2">
        <v>1.7226710526315785</v>
      </c>
      <c r="J169" s="2">
        <v>0.76072368421052627</v>
      </c>
      <c r="K169" s="2">
        <v>3.3040618857487893</v>
      </c>
      <c r="L169" s="2">
        <v>2.9272624258207296</v>
      </c>
      <c r="M169" s="2">
        <v>6.4961388505941988</v>
      </c>
      <c r="N169" s="116">
        <v>2.6796572758701065</v>
      </c>
      <c r="O169" s="2">
        <v>4.1248171233684197</v>
      </c>
      <c r="P169" s="2">
        <v>5.359314551740213</v>
      </c>
      <c r="Q169" s="2">
        <v>5.359314551740213</v>
      </c>
      <c r="R169" s="2">
        <v>12.140774533442913</v>
      </c>
      <c r="S169" s="12">
        <v>1896</v>
      </c>
    </row>
    <row r="170" spans="1:19" x14ac:dyDescent="0.2">
      <c r="A170" s="12">
        <v>1897</v>
      </c>
      <c r="B170" s="2">
        <v>1.1827854000000002</v>
      </c>
      <c r="C170" s="2">
        <v>0.69887370560000006</v>
      </c>
      <c r="D170" s="2">
        <v>2.3212096142926772</v>
      </c>
      <c r="E170" s="2">
        <v>1.6623855006438972</v>
      </c>
      <c r="F170" s="2">
        <v>2.2853060790567858</v>
      </c>
      <c r="G170" s="2">
        <v>1.1285753139383843</v>
      </c>
      <c r="H170" s="2">
        <v>2.0689978019179716</v>
      </c>
      <c r="I170" s="2">
        <v>1.8139578947368422</v>
      </c>
      <c r="J170" s="2">
        <v>0.78526315789473677</v>
      </c>
      <c r="K170" s="2">
        <v>3.4220640959541031</v>
      </c>
      <c r="L170" s="2">
        <v>2.8759069446659806</v>
      </c>
      <c r="M170" s="2">
        <v>6.7281438095439903</v>
      </c>
      <c r="N170" s="116">
        <v>2.7753593214368957</v>
      </c>
      <c r="O170" s="2">
        <v>4.3228083452901043</v>
      </c>
      <c r="P170" s="2">
        <v>5.5507186428737914</v>
      </c>
      <c r="Q170" s="2">
        <v>5.5507186428737914</v>
      </c>
      <c r="R170" s="2">
        <v>12.177987902965743</v>
      </c>
      <c r="S170" s="12">
        <v>1897</v>
      </c>
    </row>
    <row r="171" spans="1:19" x14ac:dyDescent="0.2">
      <c r="A171" s="12">
        <v>1898</v>
      </c>
      <c r="B171" s="2">
        <v>1.2285151999999999</v>
      </c>
      <c r="C171" s="2">
        <v>0.72031825890000012</v>
      </c>
      <c r="D171" s="2">
        <v>2.4012513251303558</v>
      </c>
      <c r="E171" s="2">
        <v>1.7316515631707263</v>
      </c>
      <c r="F171" s="2">
        <v>2.3091304407470328</v>
      </c>
      <c r="G171" s="2">
        <v>1.1627745658759112</v>
      </c>
      <c r="H171" s="2">
        <v>1.9581586339580799</v>
      </c>
      <c r="I171" s="2">
        <v>1.8360434210526315</v>
      </c>
      <c r="J171" s="2">
        <v>0.80980263157894727</v>
      </c>
      <c r="K171" s="2">
        <v>3.5400663061594164</v>
      </c>
      <c r="L171" s="2">
        <v>2.7218405012017306</v>
      </c>
      <c r="M171" s="2">
        <v>6.9601487684937835</v>
      </c>
      <c r="N171" s="116">
        <v>2.8710613670036857</v>
      </c>
      <c r="O171" s="2">
        <v>4.0753193178879989</v>
      </c>
      <c r="P171" s="2">
        <v>5.7421227340073715</v>
      </c>
      <c r="Q171" s="2">
        <v>5.7421227340073715</v>
      </c>
      <c r="R171" s="2">
        <v>12.215201272488574</v>
      </c>
      <c r="S171" s="12">
        <v>1898</v>
      </c>
    </row>
    <row r="172" spans="1:19" x14ac:dyDescent="0.2">
      <c r="A172" s="12">
        <v>1899</v>
      </c>
      <c r="B172" s="2">
        <v>1.2742450000000001</v>
      </c>
      <c r="C172" s="2">
        <v>0.74176281219999995</v>
      </c>
      <c r="D172" s="2">
        <v>2.4812930359680343</v>
      </c>
      <c r="E172" s="2">
        <v>1.7662845944341412</v>
      </c>
      <c r="F172" s="2">
        <v>2.3292895160233962</v>
      </c>
      <c r="G172" s="2">
        <v>1.1969738178134379</v>
      </c>
      <c r="H172" s="2">
        <v>2.6158043638534347</v>
      </c>
      <c r="I172" s="2">
        <v>1.8551842105263159</v>
      </c>
      <c r="J172" s="2">
        <v>0.83434210526315788</v>
      </c>
      <c r="K172" s="2">
        <v>3.6580685163647306</v>
      </c>
      <c r="L172" s="2">
        <v>3.6359680657562747</v>
      </c>
      <c r="M172" s="2">
        <v>7.1921537274435767</v>
      </c>
      <c r="N172" s="116">
        <v>2.9667634125704749</v>
      </c>
      <c r="O172" s="2">
        <v>4.1248171233684197</v>
      </c>
      <c r="P172" s="2">
        <v>5.9335268251409499</v>
      </c>
      <c r="Q172" s="2">
        <v>5.9335268251409499</v>
      </c>
      <c r="R172" s="2">
        <v>12.252414642011404</v>
      </c>
      <c r="S172" s="12">
        <v>1899</v>
      </c>
    </row>
    <row r="173" spans="1:19" x14ac:dyDescent="0.2">
      <c r="A173" s="12">
        <v>1900</v>
      </c>
      <c r="B173" s="2">
        <v>1.2971098999999999</v>
      </c>
      <c r="C173" s="2">
        <v>0.7632073654999999</v>
      </c>
      <c r="D173" s="2">
        <v>2.846396066596427</v>
      </c>
      <c r="E173" s="2">
        <v>1.9760471913188924</v>
      </c>
      <c r="F173" s="2">
        <v>2.4645082947909782</v>
      </c>
      <c r="G173" s="2">
        <v>1.3588099787496204</v>
      </c>
      <c r="H173" s="2">
        <v>2.8064310672214381</v>
      </c>
      <c r="I173" s="2">
        <v>1.8713802631578946</v>
      </c>
      <c r="J173" s="2">
        <v>0.8588815789473685</v>
      </c>
      <c r="K173" s="2">
        <v>4.1963249343738278</v>
      </c>
      <c r="L173" s="2">
        <v>3.9009391834377984</v>
      </c>
      <c r="M173" s="2">
        <v>8.2504233814389174</v>
      </c>
      <c r="N173" s="116">
        <v>3.4032996448435537</v>
      </c>
      <c r="O173" s="2">
        <v>4.7022915206399993</v>
      </c>
      <c r="P173" s="2">
        <v>6.8065992896871075</v>
      </c>
      <c r="Q173" s="2">
        <v>6.8065992896871075</v>
      </c>
      <c r="R173" s="2">
        <v>12.289628011534235</v>
      </c>
      <c r="S173" s="12">
        <v>1900</v>
      </c>
    </row>
    <row r="174" spans="1:19" x14ac:dyDescent="0.2">
      <c r="A174" s="12">
        <v>1901</v>
      </c>
      <c r="B174" s="2">
        <v>1.3199748</v>
      </c>
      <c r="C174" s="2">
        <v>0.78465191879999996</v>
      </c>
      <c r="D174" s="2">
        <v>2.5577599599992853</v>
      </c>
      <c r="E174" s="2">
        <v>1.6074810859717732</v>
      </c>
      <c r="F174" s="2">
        <v>2.3357321856937916</v>
      </c>
      <c r="G174" s="2">
        <v>0.95027887402751221</v>
      </c>
      <c r="H174" s="2">
        <v>1.8961171925689149</v>
      </c>
      <c r="I174" s="2">
        <v>1.8485585526315791</v>
      </c>
      <c r="J174" s="2">
        <v>0.88342105263157888</v>
      </c>
      <c r="K174" s="2">
        <v>3.8854860503461368</v>
      </c>
      <c r="L174" s="2">
        <v>2.6356028976707919</v>
      </c>
      <c r="M174" s="2">
        <v>7.4137969855051749</v>
      </c>
      <c r="N174" s="116">
        <v>3.0581912565208844</v>
      </c>
      <c r="O174" s="2">
        <v>5.0299101921599991</v>
      </c>
      <c r="P174" s="2">
        <v>6.1163825130417688</v>
      </c>
      <c r="Q174" s="2">
        <v>6.1163825130417688</v>
      </c>
      <c r="R174" s="2">
        <v>11.757400026782754</v>
      </c>
      <c r="S174" s="12">
        <v>1901</v>
      </c>
    </row>
    <row r="175" spans="1:19" x14ac:dyDescent="0.2">
      <c r="A175" s="12">
        <v>1902</v>
      </c>
      <c r="B175" s="2">
        <v>1.3657045999999999</v>
      </c>
      <c r="C175" s="2">
        <v>0.84898557869999991</v>
      </c>
      <c r="D175" s="2">
        <v>2.4511866283326484</v>
      </c>
      <c r="E175" s="2">
        <v>1.7762221944439482</v>
      </c>
      <c r="F175" s="2">
        <v>2.2957671863188032</v>
      </c>
      <c r="G175" s="2">
        <v>1.2966422019440822</v>
      </c>
      <c r="H175" s="2">
        <v>2.3845782960410005</v>
      </c>
      <c r="I175" s="2">
        <v>1.8846315789473684</v>
      </c>
      <c r="J175" s="2">
        <v>0.95703947368421038</v>
      </c>
      <c r="K175" s="2">
        <v>4.484961040970969</v>
      </c>
      <c r="L175" s="2">
        <v>3.3145638314969905</v>
      </c>
      <c r="M175" s="2">
        <v>7.104888777775793</v>
      </c>
      <c r="N175" s="116">
        <v>2.9307666208325145</v>
      </c>
      <c r="O175" s="2">
        <v>4.9335517593599993</v>
      </c>
      <c r="P175" s="2">
        <v>5.861533241665029</v>
      </c>
      <c r="Q175" s="2">
        <v>5.861533241665029</v>
      </c>
      <c r="R175" s="2">
        <v>11.97512965690836</v>
      </c>
      <c r="S175" s="12">
        <v>1902</v>
      </c>
    </row>
    <row r="176" spans="1:19" x14ac:dyDescent="0.2">
      <c r="A176" s="12">
        <v>1903</v>
      </c>
      <c r="B176" s="2">
        <v>1.4114344000000001</v>
      </c>
      <c r="C176" s="2">
        <v>0.87043013199999997</v>
      </c>
      <c r="D176" s="2">
        <v>2.5622005154853951</v>
      </c>
      <c r="E176" s="2">
        <v>2.024893301666101</v>
      </c>
      <c r="F176" s="2">
        <v>2.3890188515271102</v>
      </c>
      <c r="G176" s="2">
        <v>1.545313309166235</v>
      </c>
      <c r="H176" s="2">
        <v>2.6687738471520319</v>
      </c>
      <c r="I176" s="2">
        <v>1.8846315789473684</v>
      </c>
      <c r="J176" s="2">
        <v>0.981578947368421</v>
      </c>
      <c r="K176" s="2">
        <v>4.618177705554265</v>
      </c>
      <c r="L176" s="2">
        <v>3.7095956475413243</v>
      </c>
      <c r="M176" s="2">
        <v>7.4157276618034835</v>
      </c>
      <c r="N176" s="116">
        <v>2.9529693982630643</v>
      </c>
      <c r="O176" s="2">
        <v>5.3286213338399993</v>
      </c>
      <c r="P176" s="2">
        <v>5.9059387965261285</v>
      </c>
      <c r="Q176" s="2">
        <v>5.9059387965261285</v>
      </c>
      <c r="R176" s="2">
        <v>11.805784389032889</v>
      </c>
      <c r="S176" s="12">
        <v>1903</v>
      </c>
    </row>
    <row r="177" spans="1:19" x14ac:dyDescent="0.2">
      <c r="A177" s="12">
        <v>1904</v>
      </c>
      <c r="B177" s="2">
        <v>1.4114344000000001</v>
      </c>
      <c r="C177" s="2">
        <v>0.89187468529999991</v>
      </c>
      <c r="D177" s="2">
        <v>2.3090888527771325</v>
      </c>
      <c r="E177" s="2">
        <v>1.9316416364577937</v>
      </c>
      <c r="F177" s="2">
        <v>2.2558021869438138</v>
      </c>
      <c r="G177" s="2">
        <v>1.3810127561801695</v>
      </c>
      <c r="H177" s="2">
        <v>2.4511866283326484</v>
      </c>
      <c r="I177" s="2">
        <v>1.9435263157894738</v>
      </c>
      <c r="J177" s="2">
        <v>1.0061184210526313</v>
      </c>
      <c r="K177" s="2">
        <v>4.7957999249986596</v>
      </c>
      <c r="L177" s="2">
        <v>3.4071494133823816</v>
      </c>
      <c r="M177" s="2">
        <v>7.2825109972201867</v>
      </c>
      <c r="N177" s="116">
        <v>3.0195777305547118</v>
      </c>
      <c r="O177" s="2">
        <v>5.3286213338399993</v>
      </c>
      <c r="P177" s="2">
        <v>6.0391554611094236</v>
      </c>
      <c r="Q177" s="2">
        <v>6.0391554611094236</v>
      </c>
      <c r="R177" s="2">
        <v>11.442901672156877</v>
      </c>
      <c r="S177" s="12">
        <v>1904</v>
      </c>
    </row>
    <row r="178" spans="1:19" x14ac:dyDescent="0.2">
      <c r="A178" s="12">
        <v>1905</v>
      </c>
      <c r="B178" s="2">
        <v>1.4571641999999998</v>
      </c>
      <c r="C178" s="2">
        <v>0.91331923859999997</v>
      </c>
      <c r="D178" s="2">
        <v>2.166991077221617</v>
      </c>
      <c r="E178" s="2">
        <v>1.8872360815966949</v>
      </c>
      <c r="F178" s="2">
        <v>2.1492288552771774</v>
      </c>
      <c r="G178" s="2">
        <v>1.2744394245135326</v>
      </c>
      <c r="H178" s="2">
        <v>2.3756971850687809</v>
      </c>
      <c r="I178" s="2">
        <v>1.967820394736842</v>
      </c>
      <c r="J178" s="2">
        <v>1.0306578947368421</v>
      </c>
      <c r="K178" s="2">
        <v>4.7513943701375618</v>
      </c>
      <c r="L178" s="2">
        <v>3.3022190872456054</v>
      </c>
      <c r="M178" s="2">
        <v>7.726566545831175</v>
      </c>
      <c r="N178" s="116">
        <v>3.0750846741310851</v>
      </c>
      <c r="O178" s="2">
        <v>5.8875002440799991</v>
      </c>
      <c r="P178" s="2">
        <v>6.1501693482621702</v>
      </c>
      <c r="Q178" s="2">
        <v>6.1501693482621702</v>
      </c>
      <c r="R178" s="2">
        <v>11.515478215532077</v>
      </c>
      <c r="S178" s="12">
        <v>1905</v>
      </c>
    </row>
    <row r="179" spans="1:19" x14ac:dyDescent="0.2">
      <c r="A179" s="12">
        <v>1906</v>
      </c>
      <c r="B179" s="2">
        <v>1.4800290999999999</v>
      </c>
      <c r="C179" s="2">
        <v>0.95620834519999998</v>
      </c>
      <c r="D179" s="2">
        <v>2.535557182568736</v>
      </c>
      <c r="E179" s="2">
        <v>1.9982499687494415</v>
      </c>
      <c r="F179" s="2">
        <v>2.2424805204854845</v>
      </c>
      <c r="G179" s="2">
        <v>1.4387399774995981</v>
      </c>
      <c r="H179" s="2">
        <v>2.5755221819437253</v>
      </c>
      <c r="I179" s="2">
        <v>2.0274513157894734</v>
      </c>
      <c r="J179" s="2">
        <v>1.0797368421052631</v>
      </c>
      <c r="K179" s="2">
        <v>4.7513943701375618</v>
      </c>
      <c r="L179" s="2">
        <v>3.5799758329017779</v>
      </c>
      <c r="M179" s="2">
        <v>7.5267415489562293</v>
      </c>
      <c r="N179" s="116">
        <v>2.9307666208325145</v>
      </c>
      <c r="O179" s="2">
        <v>5.8875002440799991</v>
      </c>
      <c r="P179" s="2">
        <v>5.861533241665029</v>
      </c>
      <c r="Q179" s="2">
        <v>5.861533241665029</v>
      </c>
      <c r="R179" s="2">
        <v>11.61224694003235</v>
      </c>
      <c r="S179" s="12">
        <v>1906</v>
      </c>
    </row>
    <row r="180" spans="1:19" x14ac:dyDescent="0.2">
      <c r="A180" s="12">
        <v>1907</v>
      </c>
      <c r="B180" s="2">
        <v>1.5028939999999997</v>
      </c>
      <c r="C180" s="2">
        <v>0.97765289849999992</v>
      </c>
      <c r="D180" s="2">
        <v>2.8064310672214381</v>
      </c>
      <c r="E180" s="2">
        <v>2.1758721881938365</v>
      </c>
      <c r="F180" s="2">
        <v>2.1980749656243859</v>
      </c>
      <c r="G180" s="2">
        <v>1.3898938671523895</v>
      </c>
      <c r="H180" s="2">
        <v>2.7753471788186692</v>
      </c>
      <c r="I180" s="2">
        <v>2.0524815789473685</v>
      </c>
      <c r="J180" s="2">
        <v>1.1042763157894735</v>
      </c>
      <c r="K180" s="2">
        <v>5.0622332541652524</v>
      </c>
      <c r="L180" s="2">
        <v>3.8577325785579499</v>
      </c>
      <c r="M180" s="2">
        <v>8.0329648743727553</v>
      </c>
      <c r="N180" s="116">
        <v>3.0750846741310851</v>
      </c>
      <c r="O180" s="2">
        <v>6.282569818559999</v>
      </c>
      <c r="P180" s="2">
        <v>6.1501693482621702</v>
      </c>
      <c r="Q180" s="2">
        <v>6.1501693482621702</v>
      </c>
      <c r="R180" s="2">
        <v>11.442901672156877</v>
      </c>
      <c r="S180" s="12">
        <v>1907</v>
      </c>
    </row>
    <row r="181" spans="1:19" x14ac:dyDescent="0.2">
      <c r="A181" s="12">
        <v>1908</v>
      </c>
      <c r="B181" s="2">
        <v>1.5257589</v>
      </c>
      <c r="C181" s="2">
        <v>0.99909745180000009</v>
      </c>
      <c r="D181" s="2">
        <v>2.5533194045131751</v>
      </c>
      <c r="E181" s="2">
        <v>2.224718298541045</v>
      </c>
      <c r="F181" s="2">
        <v>2.2513616314577041</v>
      </c>
      <c r="G181" s="2">
        <v>1.6208027524301025</v>
      </c>
      <c r="H181" s="2">
        <v>2.713179402013131</v>
      </c>
      <c r="I181" s="2">
        <v>2.1128486842105261</v>
      </c>
      <c r="J181" s="2">
        <v>1.1288157894736841</v>
      </c>
      <c r="K181" s="2">
        <v>5.0622332541652524</v>
      </c>
      <c r="L181" s="2">
        <v>3.771319368798252</v>
      </c>
      <c r="M181" s="2">
        <v>7.7709721006922736</v>
      </c>
      <c r="N181" s="116">
        <v>3.0195777305547118</v>
      </c>
      <c r="O181" s="2">
        <v>6.6969110795999987</v>
      </c>
      <c r="P181" s="2">
        <v>6.0391554611094236</v>
      </c>
      <c r="Q181" s="2">
        <v>6.0391554611094236</v>
      </c>
      <c r="R181" s="2">
        <v>11.61224694003235</v>
      </c>
      <c r="S181" s="12">
        <v>1908</v>
      </c>
    </row>
    <row r="182" spans="1:19" x14ac:dyDescent="0.2">
      <c r="A182" s="12">
        <v>1909</v>
      </c>
      <c r="D182" s="2">
        <v>2.5977249593742746</v>
      </c>
      <c r="E182" s="2">
        <v>2.2113966320827161</v>
      </c>
      <c r="F182" s="2">
        <v>2.3490538521521214</v>
      </c>
      <c r="G182" s="2">
        <v>1.4431805329857077</v>
      </c>
      <c r="H182" s="2">
        <v>2.6998577355548017</v>
      </c>
      <c r="I182" s="2">
        <v>2.2045304811585176</v>
      </c>
      <c r="J182" s="2">
        <v>1.0051099495313625</v>
      </c>
      <c r="K182" s="2">
        <v>4.7957999249986596</v>
      </c>
      <c r="L182" s="2">
        <v>3.7528022524211742</v>
      </c>
      <c r="M182" s="2">
        <v>7.6466365470811963</v>
      </c>
      <c r="N182" s="116">
        <v>2.9529693982630643</v>
      </c>
      <c r="O182" s="2">
        <v>7.2268824599999988</v>
      </c>
      <c r="P182" s="2">
        <v>5.9059387965261285</v>
      </c>
      <c r="Q182" s="2">
        <v>5.9059387965261285</v>
      </c>
      <c r="R182" s="2">
        <v>12.023514019158496</v>
      </c>
      <c r="S182" s="12">
        <v>1909</v>
      </c>
    </row>
    <row r="183" spans="1:19" x14ac:dyDescent="0.2">
      <c r="A183" s="12">
        <v>1910</v>
      </c>
      <c r="D183" s="2">
        <v>2.637689958749263</v>
      </c>
      <c r="E183" s="2">
        <v>2.224718298541045</v>
      </c>
      <c r="F183" s="2">
        <v>2.4778299612493075</v>
      </c>
      <c r="G183" s="2">
        <v>1.545313309166235</v>
      </c>
      <c r="H183" s="2">
        <v>2.8996827324297456</v>
      </c>
      <c r="I183" s="2">
        <v>2.3253837589535968</v>
      </c>
      <c r="J183" s="2">
        <v>1.0762408074981975</v>
      </c>
      <c r="K183" s="2">
        <v>5.0622332541652524</v>
      </c>
      <c r="L183" s="2">
        <v>4.0305589980773462</v>
      </c>
      <c r="M183" s="2">
        <v>8.0329648743727553</v>
      </c>
      <c r="N183" s="116">
        <v>3.0195777305547118</v>
      </c>
      <c r="O183" s="2">
        <v>7.2268824599999988</v>
      </c>
      <c r="P183" s="2">
        <v>6.0391554611094236</v>
      </c>
      <c r="Q183" s="2">
        <v>6.0391554611094236</v>
      </c>
      <c r="R183" s="2">
        <v>11.394517309906741</v>
      </c>
      <c r="S183" s="12">
        <v>1910</v>
      </c>
    </row>
    <row r="184" spans="1:19" x14ac:dyDescent="0.2">
      <c r="A184" s="12">
        <v>1911</v>
      </c>
      <c r="D184" s="2">
        <v>3.0062560640963825</v>
      </c>
      <c r="E184" s="2">
        <v>2.4689488502770884</v>
      </c>
      <c r="F184" s="2">
        <v>2.6510116252075928</v>
      </c>
      <c r="G184" s="2">
        <v>1.6607677518050916</v>
      </c>
      <c r="H184" s="2">
        <v>3.2549271713185348</v>
      </c>
      <c r="I184" s="2">
        <v>2.487910580815945</v>
      </c>
      <c r="J184" s="2">
        <v>1.1566496034607068</v>
      </c>
      <c r="K184" s="2">
        <v>5.0622332541652524</v>
      </c>
      <c r="L184" s="2">
        <v>4.5243487681327625</v>
      </c>
      <c r="M184" s="2">
        <v>8.3260415364560068</v>
      </c>
      <c r="N184" s="116">
        <v>3.0750846741310851</v>
      </c>
      <c r="O184" s="2">
        <v>7.9013914895999973</v>
      </c>
      <c r="P184" s="2">
        <v>6.1501693482621702</v>
      </c>
      <c r="Q184" s="2">
        <v>6.1501693482621702</v>
      </c>
      <c r="R184" s="2">
        <v>10.838097144030192</v>
      </c>
      <c r="S184" s="12">
        <v>1911</v>
      </c>
    </row>
    <row r="185" spans="1:19" x14ac:dyDescent="0.2">
      <c r="A185" s="12">
        <v>1912</v>
      </c>
      <c r="D185" s="2">
        <v>2.7087388465270212</v>
      </c>
      <c r="E185" s="2">
        <v>2.6243682922909337</v>
      </c>
      <c r="F185" s="2">
        <v>2.9307666208325145</v>
      </c>
      <c r="G185" s="2">
        <v>1.7629005279856187</v>
      </c>
      <c r="H185" s="2">
        <v>3.2860110597213041</v>
      </c>
      <c r="I185" s="2">
        <v>2.7504539084397379</v>
      </c>
      <c r="J185" s="2">
        <v>1.2277804614275416</v>
      </c>
      <c r="K185" s="2">
        <v>4.9734221444430551</v>
      </c>
      <c r="L185" s="2">
        <v>4.5675553730126133</v>
      </c>
      <c r="M185" s="2">
        <v>8.0329648743727553</v>
      </c>
      <c r="N185" s="116">
        <v>3.3859235581587761</v>
      </c>
      <c r="O185" s="2">
        <v>8.5662646759199976</v>
      </c>
      <c r="P185" s="2">
        <v>6.7718471163175522</v>
      </c>
      <c r="Q185" s="2">
        <v>6.7718471163175522</v>
      </c>
      <c r="R185" s="2">
        <v>10.426830064904049</v>
      </c>
      <c r="S185" s="12">
        <v>1912</v>
      </c>
    </row>
    <row r="186" spans="1:19" x14ac:dyDescent="0.2">
      <c r="A186" s="12">
        <v>1913</v>
      </c>
      <c r="D186" s="2">
        <v>2.460067739304868</v>
      </c>
      <c r="E186" s="2">
        <v>2.5399977380548457</v>
      </c>
      <c r="F186" s="2">
        <v>2.6510116252075928</v>
      </c>
      <c r="G186" s="2">
        <v>1.7318166395828494</v>
      </c>
      <c r="H186" s="2">
        <v>3.2149621719435464</v>
      </c>
      <c r="I186" s="2">
        <v>2.487910580815945</v>
      </c>
      <c r="J186" s="2">
        <v>1.2061319394376351</v>
      </c>
      <c r="K186" s="2">
        <v>5.1954499187485492</v>
      </c>
      <c r="L186" s="2">
        <v>4.4687974190015289</v>
      </c>
      <c r="M186" s="2">
        <v>8.6368804204836991</v>
      </c>
      <c r="N186" s="116">
        <v>3.0750846741310851</v>
      </c>
      <c r="O186" s="2">
        <v>8.4313628699999974</v>
      </c>
      <c r="P186" s="2">
        <v>6.1501693482621702</v>
      </c>
      <c r="Q186" s="2">
        <v>6.1501693482621702</v>
      </c>
      <c r="R186" s="2">
        <v>10.354253521528843</v>
      </c>
      <c r="S186" s="12">
        <v>1913</v>
      </c>
    </row>
    <row r="187" spans="1:19" x14ac:dyDescent="0.2">
      <c r="A187" s="12">
        <v>1914</v>
      </c>
      <c r="D187" s="2">
        <v>2.39345940701322</v>
      </c>
      <c r="E187" s="2">
        <v>2.1714316327077263</v>
      </c>
      <c r="F187" s="2">
        <v>2.326851074721572</v>
      </c>
      <c r="G187" s="2">
        <v>1.4831455323606966</v>
      </c>
      <c r="H187" s="2">
        <v>3.1820444705243287</v>
      </c>
      <c r="I187" s="2">
        <v>2.1836937091248831</v>
      </c>
      <c r="J187" s="2">
        <v>1.0329437635183849</v>
      </c>
      <c r="K187" s="2">
        <v>5.2398554736096479</v>
      </c>
      <c r="L187" s="2">
        <v>4.4230418140288172</v>
      </c>
      <c r="M187" s="2">
        <v>8.9210759715947301</v>
      </c>
      <c r="N187" s="116">
        <v>3.6967624421864667</v>
      </c>
      <c r="O187" s="2">
        <v>7.4195993255999992</v>
      </c>
      <c r="P187" s="2">
        <v>7.3935248843729333</v>
      </c>
      <c r="Q187" s="2">
        <v>7.3935248843729333</v>
      </c>
      <c r="R187" s="2">
        <v>10.088139529153102</v>
      </c>
      <c r="S187" s="12">
        <v>1914</v>
      </c>
    </row>
    <row r="188" spans="1:19" x14ac:dyDescent="0.2">
      <c r="A188" s="12">
        <v>1915</v>
      </c>
      <c r="D188" s="2">
        <v>2.2602427424299241</v>
      </c>
      <c r="E188" s="2">
        <v>1.6518866408328716</v>
      </c>
      <c r="F188" s="2">
        <v>2.233599409513265</v>
      </c>
      <c r="G188" s="2">
        <v>1.3454883122912908</v>
      </c>
      <c r="H188" s="2">
        <v>3.2478798733627636</v>
      </c>
      <c r="I188" s="2">
        <v>2.096179266583619</v>
      </c>
      <c r="J188" s="2">
        <v>0.93707173756308593</v>
      </c>
      <c r="K188" s="2">
        <v>5.4174776930540425</v>
      </c>
      <c r="L188" s="2">
        <v>4.5145530239742406</v>
      </c>
      <c r="M188" s="2">
        <v>8.7700970850669933</v>
      </c>
      <c r="N188" s="116">
        <v>3.6412554986100933</v>
      </c>
      <c r="O188" s="2">
        <v>7.4195993255999992</v>
      </c>
      <c r="P188" s="2">
        <v>7.2825109972201867</v>
      </c>
      <c r="Q188" s="2">
        <v>7.2825109972201867</v>
      </c>
      <c r="R188" s="2">
        <v>9.7978333556522923</v>
      </c>
      <c r="S188" s="12">
        <v>1915</v>
      </c>
    </row>
    <row r="189" spans="1:19" x14ac:dyDescent="0.2">
      <c r="A189" s="12">
        <v>1916</v>
      </c>
      <c r="D189" s="2">
        <v>2.460067739304868</v>
      </c>
      <c r="E189" s="2">
        <v>2.0204527461799908</v>
      </c>
      <c r="F189" s="2">
        <v>2.3579349631243414</v>
      </c>
      <c r="G189" s="2">
        <v>1.6874110847217509</v>
      </c>
      <c r="H189" s="2">
        <v>3.0284285305679819</v>
      </c>
      <c r="I189" s="2">
        <v>2.2128651899719718</v>
      </c>
      <c r="J189" s="2">
        <v>1.175205479452055</v>
      </c>
      <c r="K189" s="2">
        <v>5.9059387965261285</v>
      </c>
      <c r="L189" s="2">
        <v>4.2095156574894945</v>
      </c>
      <c r="M189" s="2">
        <v>9.23635541110853</v>
      </c>
      <c r="N189" s="116">
        <v>3.8521818842003128</v>
      </c>
      <c r="O189" s="2">
        <v>7.6123161911999997</v>
      </c>
      <c r="P189" s="2">
        <v>7.7043637684006256</v>
      </c>
      <c r="Q189" s="2">
        <v>7.7043637684006256</v>
      </c>
      <c r="R189" s="2">
        <v>8.8301461106495989</v>
      </c>
      <c r="S189" s="12">
        <v>1916</v>
      </c>
    </row>
    <row r="190" spans="1:19" x14ac:dyDescent="0.2">
      <c r="A190" s="12">
        <v>1917</v>
      </c>
      <c r="D190" s="2">
        <v>3.0062560640963825</v>
      </c>
      <c r="E190" s="2">
        <v>2.1714316327077263</v>
      </c>
      <c r="F190" s="2">
        <v>2.7886688452769985</v>
      </c>
      <c r="G190" s="2">
        <v>1.7762221944439482</v>
      </c>
      <c r="H190" s="2">
        <v>3.2917701419217198</v>
      </c>
      <c r="I190" s="2">
        <v>2.6170985674244784</v>
      </c>
      <c r="J190" s="2">
        <v>1.2370583994232156</v>
      </c>
      <c r="K190" s="2">
        <v>6.3499943451371141</v>
      </c>
      <c r="L190" s="2">
        <v>4.5755604972711907</v>
      </c>
      <c r="M190" s="2">
        <v>8.8811109722197408</v>
      </c>
      <c r="N190" s="116">
        <v>3.6967624421864667</v>
      </c>
      <c r="O190" s="2">
        <v>8.6722589519999982</v>
      </c>
      <c r="P190" s="2">
        <v>7.3935248843729333</v>
      </c>
      <c r="Q190" s="2">
        <v>7.3935248843729333</v>
      </c>
      <c r="R190" s="2">
        <v>8.2979181258981161</v>
      </c>
      <c r="S190" s="12">
        <v>1917</v>
      </c>
    </row>
    <row r="191" spans="1:19" x14ac:dyDescent="0.2">
      <c r="A191" s="12">
        <v>1918</v>
      </c>
      <c r="D191" s="2">
        <v>2.5755221819437253</v>
      </c>
      <c r="E191" s="2">
        <v>2.1980749656243859</v>
      </c>
      <c r="F191" s="2">
        <v>2.7042982910409106</v>
      </c>
      <c r="G191" s="2">
        <v>1.5364321981940152</v>
      </c>
      <c r="H191" s="2">
        <v>3.2314210226531546</v>
      </c>
      <c r="I191" s="2">
        <v>2.5379188336966672</v>
      </c>
      <c r="J191" s="2">
        <v>1.0700555155010814</v>
      </c>
      <c r="K191" s="2">
        <v>6.8828610034702997</v>
      </c>
      <c r="L191" s="2">
        <v>4.4916752214878839</v>
      </c>
      <c r="M191" s="2">
        <v>8.5258665333309516</v>
      </c>
      <c r="N191" s="116">
        <v>3.5480038334017863</v>
      </c>
      <c r="O191" s="2">
        <v>8.5759005191999993</v>
      </c>
      <c r="P191" s="2">
        <v>7.0960076668035725</v>
      </c>
      <c r="Q191" s="2">
        <v>7.0960076668035725</v>
      </c>
      <c r="R191" s="2">
        <v>9.9913708046528313</v>
      </c>
      <c r="S191" s="12">
        <v>1918</v>
      </c>
    </row>
    <row r="192" spans="1:19" x14ac:dyDescent="0.2">
      <c r="A192" s="12">
        <v>1919</v>
      </c>
      <c r="D192" s="2">
        <v>2.1714316327077263</v>
      </c>
      <c r="E192" s="2">
        <v>1.789543860902278</v>
      </c>
      <c r="F192" s="2">
        <v>2.091501633957749</v>
      </c>
      <c r="G192" s="2">
        <v>1.2655583135413131</v>
      </c>
      <c r="H192" s="2">
        <v>2.9351617098802003</v>
      </c>
      <c r="I192" s="2">
        <v>1.9628239255683586</v>
      </c>
      <c r="J192" s="2">
        <v>0.88140410958904103</v>
      </c>
      <c r="K192" s="2">
        <v>7.1936998874979903</v>
      </c>
      <c r="L192" s="2">
        <v>4.0798747767334786</v>
      </c>
      <c r="M192" s="2">
        <v>8.4370554236087543</v>
      </c>
      <c r="N192" s="116">
        <v>3.5524443888878965</v>
      </c>
      <c r="O192" s="2">
        <v>11.2739366376</v>
      </c>
      <c r="P192" s="2">
        <v>7.104888777775793</v>
      </c>
      <c r="Q192" s="2">
        <v>7.104888777775793</v>
      </c>
      <c r="R192" s="2">
        <v>11.370325128781673</v>
      </c>
      <c r="S192" s="12">
        <v>1919</v>
      </c>
    </row>
    <row r="193" spans="1:19" x14ac:dyDescent="0.2">
      <c r="A193" s="12">
        <v>1920</v>
      </c>
      <c r="D193" s="2">
        <v>3.1039482847907993</v>
      </c>
      <c r="E193" s="2">
        <v>2.4955921831937475</v>
      </c>
      <c r="F193" s="2">
        <v>2.6820955136103617</v>
      </c>
      <c r="G193" s="2">
        <v>1.9627255248605626</v>
      </c>
      <c r="H193" s="2">
        <v>3.5880294546946745</v>
      </c>
      <c r="I193" s="2">
        <v>2.5170820616630336</v>
      </c>
      <c r="J193" s="2">
        <v>1.3669495313626532</v>
      </c>
      <c r="K193" s="2">
        <v>7.4601332166645831</v>
      </c>
      <c r="L193" s="2">
        <v>4.9873609420255969</v>
      </c>
      <c r="M193" s="2">
        <v>8.8811109722197408</v>
      </c>
      <c r="N193" s="116">
        <v>3.7744721631933897</v>
      </c>
      <c r="O193" s="2">
        <v>11.563011935999999</v>
      </c>
      <c r="P193" s="2">
        <v>7.5489443263867795</v>
      </c>
      <c r="Q193" s="2">
        <v>7.5489443263867795</v>
      </c>
      <c r="R193" s="2">
        <v>10.983250230780595</v>
      </c>
      <c r="S193" s="12">
        <v>1920</v>
      </c>
    </row>
    <row r="194" spans="1:19" x14ac:dyDescent="0.2">
      <c r="A194" s="12">
        <v>1921</v>
      </c>
      <c r="D194" s="2">
        <v>3.250486615832425</v>
      </c>
      <c r="E194" s="2">
        <v>2.9263260653464047</v>
      </c>
      <c r="F194" s="2">
        <v>3.1128293957630189</v>
      </c>
      <c r="G194" s="2">
        <v>1.909438859027244</v>
      </c>
      <c r="H194" s="2">
        <v>4.1037401102624109</v>
      </c>
      <c r="I194" s="2">
        <v>2.9213154391155398</v>
      </c>
      <c r="J194" s="2">
        <v>1.3298377793799565</v>
      </c>
      <c r="K194" s="2">
        <v>7.4157276618034835</v>
      </c>
      <c r="L194" s="2">
        <v>5.7041987532647509</v>
      </c>
      <c r="M194" s="2">
        <v>8.4370554236087543</v>
      </c>
      <c r="N194" s="116">
        <v>3.7744721631933897</v>
      </c>
      <c r="O194" s="2">
        <v>11.081219771999997</v>
      </c>
      <c r="P194" s="2">
        <v>7.5489443263867795</v>
      </c>
      <c r="Q194" s="2">
        <v>7.5489443263867795</v>
      </c>
      <c r="R194" s="2">
        <v>10.015562985777899</v>
      </c>
      <c r="S194" s="12">
        <v>1921</v>
      </c>
    </row>
    <row r="195" spans="1:19" x14ac:dyDescent="0.2">
      <c r="A195" s="12">
        <v>1922</v>
      </c>
      <c r="D195" s="2">
        <v>3.157234950624118</v>
      </c>
      <c r="E195" s="2">
        <v>2.4645082947909782</v>
      </c>
      <c r="F195" s="2">
        <v>3.0062560640963825</v>
      </c>
      <c r="G195" s="2">
        <v>1.8250683047911569</v>
      </c>
      <c r="H195" s="2">
        <v>3.9556104538759329</v>
      </c>
      <c r="I195" s="2">
        <v>2.8212989333540954</v>
      </c>
      <c r="J195" s="2">
        <v>1.2710775054073542</v>
      </c>
      <c r="K195" s="2">
        <v>7.7709721006922736</v>
      </c>
      <c r="L195" s="2">
        <v>5.4982985308875465</v>
      </c>
      <c r="M195" s="2">
        <v>9.7692220694417156</v>
      </c>
      <c r="N195" s="116">
        <v>4.2185277118043771</v>
      </c>
      <c r="O195" s="2">
        <v>10.792144473599999</v>
      </c>
      <c r="P195" s="2">
        <v>8.4370554236087543</v>
      </c>
      <c r="Q195" s="2">
        <v>8.4370554236087543</v>
      </c>
      <c r="R195" s="2">
        <v>10.039755166902967</v>
      </c>
      <c r="S195" s="12">
        <v>1922</v>
      </c>
    </row>
    <row r="196" spans="1:19" x14ac:dyDescent="0.2">
      <c r="A196" s="13">
        <v>1923</v>
      </c>
      <c r="D196" s="2">
        <v>3.3348571700685126</v>
      </c>
      <c r="E196" s="2">
        <v>2.4201027399298796</v>
      </c>
      <c r="F196" s="2">
        <v>3.0417805079852616</v>
      </c>
      <c r="G196" s="2">
        <v>1.9449633029161233</v>
      </c>
      <c r="H196" s="2">
        <v>4.1531166623912368</v>
      </c>
      <c r="I196" s="2">
        <v>2.8546377686079105</v>
      </c>
      <c r="J196" s="2">
        <v>1.3545789473684211</v>
      </c>
      <c r="K196" s="2">
        <v>7.7709721006922736</v>
      </c>
      <c r="L196" s="2">
        <v>5.7728321607238184</v>
      </c>
      <c r="M196" s="2">
        <v>9.991249843747207</v>
      </c>
      <c r="N196" s="116">
        <v>3.996499937498883</v>
      </c>
      <c r="O196" s="2">
        <v>10.984861339199998</v>
      </c>
      <c r="P196" s="2">
        <v>7.992999874997766</v>
      </c>
      <c r="Q196" s="2">
        <v>7.992999874997766</v>
      </c>
      <c r="R196" s="2">
        <v>11.733207845657686</v>
      </c>
      <c r="S196" s="13">
        <v>1923</v>
      </c>
    </row>
    <row r="198" spans="1:19" x14ac:dyDescent="0.2">
      <c r="A198" s="1" t="s">
        <v>80</v>
      </c>
    </row>
    <row r="200" spans="1:19" x14ac:dyDescent="0.2">
      <c r="A200" s="1" t="s">
        <v>78</v>
      </c>
      <c r="C200" s="2" t="s">
        <v>60</v>
      </c>
      <c r="D200" s="2">
        <v>80</v>
      </c>
      <c r="E200" s="2" t="s">
        <v>61</v>
      </c>
    </row>
    <row r="201" spans="1:19" x14ac:dyDescent="0.2">
      <c r="C201" s="2" t="s">
        <v>62</v>
      </c>
      <c r="D201" s="2">
        <v>37.299999999999997</v>
      </c>
      <c r="E201" s="2" t="s">
        <v>63</v>
      </c>
    </row>
    <row r="202" spans="1:19" x14ac:dyDescent="0.2">
      <c r="C202" s="2" t="s">
        <v>64</v>
      </c>
      <c r="D202" s="2">
        <v>60.478920000000002</v>
      </c>
      <c r="E202" s="2" t="s">
        <v>61</v>
      </c>
    </row>
    <row r="204" spans="1:19" x14ac:dyDescent="0.2">
      <c r="N204" s="112"/>
    </row>
    <row r="205" spans="1:19" x14ac:dyDescent="0.2">
      <c r="A205" s="1" t="s">
        <v>263</v>
      </c>
      <c r="B205" s="18" t="s">
        <v>84</v>
      </c>
      <c r="C205" s="18" t="s">
        <v>85</v>
      </c>
      <c r="D205" s="18" t="s">
        <v>87</v>
      </c>
      <c r="E205" s="18" t="s">
        <v>67</v>
      </c>
      <c r="F205" s="18" t="s">
        <v>87</v>
      </c>
      <c r="G205" s="18" t="s">
        <v>87</v>
      </c>
      <c r="H205" s="18" t="s">
        <v>66</v>
      </c>
      <c r="I205" s="18" t="s">
        <v>68</v>
      </c>
      <c r="J205" s="18" t="s">
        <v>65</v>
      </c>
      <c r="K205" s="18" t="s">
        <v>69</v>
      </c>
      <c r="L205" s="18" t="s">
        <v>90</v>
      </c>
      <c r="M205" s="18" t="s">
        <v>92</v>
      </c>
      <c r="N205" s="115" t="s">
        <v>70</v>
      </c>
      <c r="O205" s="18" t="s">
        <v>71</v>
      </c>
      <c r="P205" s="18" t="s">
        <v>72</v>
      </c>
      <c r="Q205" s="18" t="s">
        <v>79</v>
      </c>
      <c r="R205" s="18" t="s">
        <v>73</v>
      </c>
    </row>
    <row r="206" spans="1:19" x14ac:dyDescent="0.2">
      <c r="A206" s="1" t="s">
        <v>265</v>
      </c>
      <c r="B206" s="2">
        <f>AVERAGE(B108:B118)</f>
        <v>1.0356185890909089</v>
      </c>
      <c r="C206" s="2">
        <f t="shared" ref="C206:R206" si="0">AVERAGE(C108:C118)</f>
        <v>0.58229331584181832</v>
      </c>
      <c r="D206" s="2">
        <f t="shared" si="0"/>
        <v>1.7318115617606806</v>
      </c>
      <c r="E206" s="2">
        <f t="shared" si="0"/>
        <v>1.3286490175600849</v>
      </c>
      <c r="F206" s="2">
        <f t="shared" si="0"/>
        <v>1.4855239231544672</v>
      </c>
      <c r="G206" s="2">
        <f t="shared" si="0"/>
        <v>0.8829625045688736</v>
      </c>
      <c r="H206" s="2">
        <f t="shared" si="0"/>
        <v>1.6572134991336478</v>
      </c>
      <c r="I206" s="2">
        <f t="shared" si="0"/>
        <v>1.2195895334928228</v>
      </c>
      <c r="J206" s="2">
        <f t="shared" si="0"/>
        <v>0.65185765550239227</v>
      </c>
      <c r="K206" s="2">
        <f t="shared" si="0"/>
        <v>2.5531387298967916</v>
      </c>
      <c r="L206" s="2">
        <f t="shared" si="0"/>
        <v>2.3035267637957704</v>
      </c>
      <c r="M206" s="2">
        <f t="shared" si="0"/>
        <v>5.0197436572773348</v>
      </c>
      <c r="N206" s="116">
        <f t="shared" si="0"/>
        <v>2.0706442586269</v>
      </c>
      <c r="O206" s="2">
        <f t="shared" si="0"/>
        <v>5.3381429071891642</v>
      </c>
      <c r="P206" s="2">
        <f t="shared" si="0"/>
        <v>4.1412885172538001</v>
      </c>
      <c r="Q206" s="2">
        <f t="shared" si="0"/>
        <v>4.1412885172538001</v>
      </c>
      <c r="R206" s="2">
        <f t="shared" si="0"/>
        <v>10.056825840164379</v>
      </c>
    </row>
    <row r="207" spans="1:19" x14ac:dyDescent="0.2">
      <c r="A207" s="1" t="s">
        <v>264</v>
      </c>
      <c r="B207" s="2">
        <f>AVERAGE(B153:B163)</f>
        <v>1.0343714127272727</v>
      </c>
      <c r="C207" s="2">
        <f t="shared" ref="C207:R207" si="1">AVERAGE(C153:C163)</f>
        <v>0.60139846332727276</v>
      </c>
      <c r="D207" s="2">
        <f t="shared" si="1"/>
        <v>1.6626846296735946</v>
      </c>
      <c r="E207" s="2">
        <f t="shared" si="1"/>
        <v>1.3645414317785323</v>
      </c>
      <c r="F207" s="2">
        <f t="shared" si="1"/>
        <v>1.7890762797952384</v>
      </c>
      <c r="G207" s="2">
        <f t="shared" si="1"/>
        <v>0.93768130766891644</v>
      </c>
      <c r="H207" s="2">
        <f t="shared" si="1"/>
        <v>1.3885124858975475</v>
      </c>
      <c r="I207" s="2">
        <f t="shared" si="1"/>
        <v>1.4461602631578947</v>
      </c>
      <c r="J207" s="2">
        <f t="shared" si="1"/>
        <v>0.67372009569377977</v>
      </c>
      <c r="K207" s="2">
        <f t="shared" si="1"/>
        <v>2.4512277301740202</v>
      </c>
      <c r="L207" s="2">
        <f t="shared" si="1"/>
        <v>1.9300323553975913</v>
      </c>
      <c r="M207" s="2">
        <f t="shared" si="1"/>
        <v>4.8193757381843332</v>
      </c>
      <c r="N207" s="116">
        <f t="shared" si="1"/>
        <v>1.9879924920010368</v>
      </c>
      <c r="O207" s="2">
        <f t="shared" si="1"/>
        <v>2.5183883455038467</v>
      </c>
      <c r="P207" s="2">
        <f t="shared" si="1"/>
        <v>3.9759849840020736</v>
      </c>
      <c r="Q207" s="2">
        <f t="shared" si="1"/>
        <v>3.9759849840020736</v>
      </c>
      <c r="R207" s="2">
        <f t="shared" si="1"/>
        <v>11.731427468691772</v>
      </c>
    </row>
  </sheetData>
  <phoneticPr fontId="0" type="noConversion"/>
  <pageMargins left="0.7" right="0.7" top="0.75" bottom="0.75" header="0.5" footer="0.5"/>
  <pageSetup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6"/>
  <sheetViews>
    <sheetView workbookViewId="0">
      <selection activeCell="F13" sqref="F13"/>
    </sheetView>
  </sheetViews>
  <sheetFormatPr baseColWidth="10" defaultRowHeight="16" x14ac:dyDescent="0.2"/>
  <cols>
    <col min="1" max="1" width="10.6640625" style="22" customWidth="1"/>
    <col min="2" max="4" width="10.83203125" style="22"/>
    <col min="5" max="5" width="11.6640625" style="22" customWidth="1"/>
    <col min="6" max="6" width="11.83203125" style="22" customWidth="1"/>
    <col min="7" max="7" width="3.83203125" style="22" customWidth="1"/>
    <col min="8" max="13" width="10.83203125" style="22" customWidth="1"/>
    <col min="14" max="14" width="3.83203125" style="22" customWidth="1"/>
    <col min="15" max="16" width="11" style="22" customWidth="1"/>
    <col min="17" max="17" width="11" style="35" customWidth="1"/>
    <col min="18" max="18" width="11" style="22" customWidth="1"/>
    <col min="19" max="19" width="3.83203125" style="22" customWidth="1"/>
    <col min="20" max="20" width="10.83203125" style="70"/>
    <col min="21" max="24" width="10.83203125" style="22"/>
    <col min="25" max="25" width="7" style="22" customWidth="1"/>
    <col min="26" max="31" width="10.83203125" style="22"/>
    <col min="32" max="32" width="11.83203125" style="22" customWidth="1"/>
    <col min="33" max="33" width="3.83203125" style="22" customWidth="1"/>
    <col min="34" max="16384" width="10.83203125" style="22"/>
  </cols>
  <sheetData>
    <row r="1" spans="1:38" s="68" customFormat="1" ht="20" x14ac:dyDescent="0.2">
      <c r="C1" s="134" t="s">
        <v>392</v>
      </c>
      <c r="Q1" s="72"/>
      <c r="T1" s="71"/>
    </row>
    <row r="2" spans="1:38" x14ac:dyDescent="0.2">
      <c r="Q2" s="22"/>
      <c r="T2" s="22"/>
    </row>
    <row r="3" spans="1:38" x14ac:dyDescent="0.2">
      <c r="C3" s="94"/>
      <c r="D3" s="94" t="s">
        <v>335</v>
      </c>
      <c r="E3" s="94"/>
      <c r="F3" s="94"/>
      <c r="G3" s="94"/>
      <c r="H3" s="94"/>
      <c r="I3" s="94"/>
      <c r="J3" s="94"/>
      <c r="K3" s="94"/>
      <c r="L3" s="94"/>
      <c r="M3" s="94"/>
      <c r="N3" s="94"/>
      <c r="O3" s="94"/>
      <c r="P3" s="94"/>
      <c r="Q3" s="102"/>
      <c r="R3" s="94"/>
      <c r="S3" s="94"/>
      <c r="T3" s="73"/>
      <c r="U3" s="74"/>
      <c r="V3" s="74"/>
      <c r="W3" s="74"/>
      <c r="X3" s="74"/>
      <c r="AA3" s="73"/>
      <c r="AB3" s="74"/>
      <c r="AC3" s="74"/>
      <c r="AD3" s="74"/>
      <c r="AE3" s="74"/>
      <c r="AF3" s="74"/>
      <c r="AH3" s="94"/>
      <c r="AI3" s="94"/>
      <c r="AJ3" s="94"/>
      <c r="AK3" s="94"/>
      <c r="AL3" s="94"/>
    </row>
    <row r="4" spans="1:38" x14ac:dyDescent="0.2">
      <c r="C4" s="166" t="s">
        <v>393</v>
      </c>
      <c r="D4" s="167"/>
      <c r="E4" s="167"/>
      <c r="F4" s="168"/>
      <c r="G4" s="94"/>
      <c r="H4" s="94"/>
      <c r="I4" s="94"/>
      <c r="J4" s="94"/>
      <c r="K4" s="94"/>
      <c r="L4" s="94"/>
      <c r="M4" s="94"/>
      <c r="N4" s="94"/>
      <c r="O4" s="94"/>
      <c r="P4" s="94"/>
      <c r="Q4" s="102"/>
      <c r="R4" s="94"/>
      <c r="S4" s="94"/>
      <c r="T4" s="73"/>
      <c r="U4" s="74"/>
      <c r="V4" s="74"/>
      <c r="W4" s="74"/>
      <c r="X4" s="74"/>
      <c r="AA4" s="73"/>
      <c r="AB4" s="74"/>
      <c r="AC4" s="74"/>
      <c r="AD4" s="74"/>
      <c r="AE4" s="74"/>
      <c r="AF4" s="74"/>
      <c r="AH4" s="135" t="s">
        <v>328</v>
      </c>
      <c r="AI4" s="94"/>
      <c r="AJ4" s="94"/>
      <c r="AK4" s="94"/>
      <c r="AL4" s="94"/>
    </row>
    <row r="5" spans="1:38" x14ac:dyDescent="0.2">
      <c r="A5" s="22" t="s">
        <v>114</v>
      </c>
    </row>
    <row r="6" spans="1:38" x14ac:dyDescent="0.2">
      <c r="B6" s="31"/>
      <c r="C6" s="32" t="s">
        <v>247</v>
      </c>
      <c r="D6" s="32"/>
      <c r="E6" s="32"/>
      <c r="F6" s="33"/>
      <c r="I6" s="31"/>
      <c r="J6" s="32" t="s">
        <v>246</v>
      </c>
      <c r="K6" s="32"/>
      <c r="L6" s="32"/>
      <c r="M6" s="33"/>
      <c r="O6" s="31" t="s">
        <v>332</v>
      </c>
      <c r="P6" s="32"/>
      <c r="Q6" s="131"/>
      <c r="R6" s="33"/>
      <c r="S6" s="130"/>
      <c r="U6" s="31"/>
      <c r="V6" s="32" t="s">
        <v>331</v>
      </c>
      <c r="W6" s="32"/>
      <c r="X6" s="33"/>
      <c r="AA6" s="40" t="s">
        <v>330</v>
      </c>
      <c r="AC6" s="39"/>
      <c r="AD6" s="39"/>
      <c r="AE6" s="43" t="s">
        <v>334</v>
      </c>
      <c r="AF6" s="41"/>
      <c r="AG6" s="41"/>
      <c r="AH6" s="42" t="s">
        <v>329</v>
      </c>
      <c r="AJ6" s="41"/>
      <c r="AK6" s="41"/>
      <c r="AL6" s="41"/>
    </row>
    <row r="7" spans="1:38" x14ac:dyDescent="0.2">
      <c r="D7" s="22" t="s">
        <v>115</v>
      </c>
      <c r="F7" s="69" t="s">
        <v>50</v>
      </c>
      <c r="K7" s="22" t="s">
        <v>115</v>
      </c>
      <c r="M7" s="69" t="s">
        <v>50</v>
      </c>
      <c r="Q7" s="35" t="s">
        <v>115</v>
      </c>
      <c r="W7" s="22" t="s">
        <v>115</v>
      </c>
      <c r="Z7" s="43"/>
      <c r="AA7" s="43"/>
      <c r="AB7" s="36" t="s">
        <v>153</v>
      </c>
      <c r="AC7" s="43"/>
      <c r="AD7" s="43"/>
      <c r="AE7" s="44"/>
      <c r="AF7" s="44"/>
      <c r="AG7" s="44"/>
      <c r="AH7" s="44"/>
      <c r="AI7" s="45" t="s">
        <v>212</v>
      </c>
      <c r="AJ7" s="44"/>
      <c r="AK7" s="44"/>
      <c r="AL7" s="44"/>
    </row>
    <row r="8" spans="1:38" x14ac:dyDescent="0.2">
      <c r="B8" s="34" t="s">
        <v>116</v>
      </c>
      <c r="C8" s="34"/>
      <c r="D8" s="34"/>
      <c r="E8" s="34" t="s">
        <v>117</v>
      </c>
      <c r="F8" s="69" t="s">
        <v>206</v>
      </c>
      <c r="I8" s="34" t="s">
        <v>116</v>
      </c>
      <c r="J8" s="34"/>
      <c r="K8" s="34"/>
      <c r="L8" s="34" t="s">
        <v>117</v>
      </c>
      <c r="M8" s="69" t="s">
        <v>206</v>
      </c>
      <c r="O8" s="34" t="s">
        <v>116</v>
      </c>
      <c r="P8" s="34"/>
      <c r="Q8" s="86"/>
      <c r="R8" s="34" t="s">
        <v>117</v>
      </c>
      <c r="T8" s="22"/>
      <c r="U8" s="34" t="s">
        <v>116</v>
      </c>
      <c r="V8" s="34"/>
      <c r="W8" s="34"/>
      <c r="X8" s="34" t="s">
        <v>117</v>
      </c>
      <c r="Z8" s="43"/>
      <c r="AA8" s="43"/>
      <c r="AB8" s="34" t="s">
        <v>154</v>
      </c>
      <c r="AC8" s="46" t="s">
        <v>155</v>
      </c>
      <c r="AD8" s="46" t="s">
        <v>155</v>
      </c>
      <c r="AE8" s="47" t="s">
        <v>113</v>
      </c>
      <c r="AF8" s="48"/>
      <c r="AG8" s="43"/>
      <c r="AH8" s="34"/>
      <c r="AI8" s="34" t="s">
        <v>154</v>
      </c>
      <c r="AJ8" s="46"/>
      <c r="AK8" s="49" t="s">
        <v>113</v>
      </c>
      <c r="AL8" s="49"/>
    </row>
    <row r="9" spans="1:38" x14ac:dyDescent="0.2">
      <c r="B9" s="34" t="s">
        <v>118</v>
      </c>
      <c r="C9" s="34" t="s">
        <v>119</v>
      </c>
      <c r="D9" s="34" t="s">
        <v>120</v>
      </c>
      <c r="E9" s="34" t="s">
        <v>121</v>
      </c>
      <c r="F9" s="69" t="s">
        <v>205</v>
      </c>
      <c r="I9" s="34" t="s">
        <v>118</v>
      </c>
      <c r="J9" s="34" t="s">
        <v>119</v>
      </c>
      <c r="K9" s="34" t="s">
        <v>120</v>
      </c>
      <c r="L9" s="34" t="s">
        <v>121</v>
      </c>
      <c r="M9" s="69" t="s">
        <v>205</v>
      </c>
      <c r="O9" s="34" t="s">
        <v>118</v>
      </c>
      <c r="P9" s="34" t="s">
        <v>119</v>
      </c>
      <c r="Q9" s="86" t="s">
        <v>120</v>
      </c>
      <c r="R9" s="34" t="s">
        <v>121</v>
      </c>
      <c r="T9" s="22"/>
      <c r="U9" s="34" t="s">
        <v>118</v>
      </c>
      <c r="V9" s="34" t="s">
        <v>119</v>
      </c>
      <c r="W9" s="34" t="s">
        <v>120</v>
      </c>
      <c r="X9" s="34" t="s">
        <v>121</v>
      </c>
      <c r="Z9" s="43"/>
      <c r="AA9" s="43" t="s">
        <v>156</v>
      </c>
      <c r="AB9" s="34" t="s">
        <v>157</v>
      </c>
      <c r="AC9" s="50" t="s">
        <v>158</v>
      </c>
      <c r="AD9" s="46" t="s">
        <v>159</v>
      </c>
      <c r="AE9" s="43" t="s">
        <v>112</v>
      </c>
      <c r="AF9" s="43" t="s">
        <v>160</v>
      </c>
      <c r="AG9" s="43"/>
      <c r="AH9" s="34"/>
      <c r="AI9" s="34" t="s">
        <v>157</v>
      </c>
      <c r="AJ9" s="46"/>
      <c r="AK9" s="43" t="s">
        <v>112</v>
      </c>
      <c r="AL9" s="43" t="s">
        <v>160</v>
      </c>
    </row>
    <row r="10" spans="1:38" x14ac:dyDescent="0.2">
      <c r="Q10" s="132" t="s">
        <v>333</v>
      </c>
      <c r="T10" s="22"/>
      <c r="Z10" s="43" t="s">
        <v>161</v>
      </c>
      <c r="AA10" s="43" t="s">
        <v>162</v>
      </c>
      <c r="AB10" s="43">
        <v>0</v>
      </c>
      <c r="AC10" s="51">
        <v>2450</v>
      </c>
      <c r="AD10" s="52">
        <v>100</v>
      </c>
      <c r="AE10" s="53">
        <f>$AB10*AC10/365</f>
        <v>0</v>
      </c>
      <c r="AF10" s="53">
        <f>$AB10*AD10/365</f>
        <v>0</v>
      </c>
      <c r="AG10" s="53"/>
      <c r="AH10" s="43" t="s">
        <v>161</v>
      </c>
      <c r="AI10" s="53">
        <v>0</v>
      </c>
      <c r="AJ10" s="53" t="s">
        <v>61</v>
      </c>
      <c r="AK10" s="53">
        <v>0</v>
      </c>
      <c r="AL10" s="53">
        <v>0</v>
      </c>
    </row>
    <row r="11" spans="1:38" x14ac:dyDescent="0.2">
      <c r="A11" s="22" t="s">
        <v>98</v>
      </c>
      <c r="B11" s="56">
        <v>0</v>
      </c>
      <c r="C11" s="22" t="s">
        <v>61</v>
      </c>
      <c r="F11" s="69"/>
      <c r="H11" s="22" t="s">
        <v>98</v>
      </c>
      <c r="I11" s="56">
        <v>0</v>
      </c>
      <c r="J11" s="22" t="s">
        <v>61</v>
      </c>
      <c r="K11" s="35"/>
      <c r="M11" s="69"/>
      <c r="O11" s="79">
        <f>365*Q11/3390</f>
        <v>179.48525073746313</v>
      </c>
      <c r="P11" s="22" t="s">
        <v>61</v>
      </c>
      <c r="Q11" s="133">
        <v>1667</v>
      </c>
      <c r="R11" s="79">
        <f>88*O11/365</f>
        <v>43.273156342182894</v>
      </c>
      <c r="T11" s="22"/>
      <c r="W11" s="35"/>
      <c r="Z11" s="55" t="s">
        <v>98</v>
      </c>
      <c r="AA11" s="55" t="s">
        <v>61</v>
      </c>
      <c r="AB11" s="55">
        <v>0</v>
      </c>
      <c r="AC11" s="55">
        <v>3390</v>
      </c>
      <c r="AD11" s="53">
        <v>137</v>
      </c>
      <c r="AE11" s="53">
        <f>$AB11*AC11/365</f>
        <v>0</v>
      </c>
      <c r="AF11" s="53">
        <f>$AB11*AD11/365</f>
        <v>0</v>
      </c>
      <c r="AG11" s="53"/>
      <c r="AH11" s="55" t="s">
        <v>98</v>
      </c>
      <c r="AI11" s="53">
        <v>0</v>
      </c>
      <c r="AJ11" s="53" t="s">
        <v>61</v>
      </c>
      <c r="AK11" s="53">
        <v>0</v>
      </c>
      <c r="AL11" s="53">
        <v>0</v>
      </c>
    </row>
    <row r="12" spans="1:38" x14ac:dyDescent="0.2">
      <c r="A12" s="56"/>
      <c r="D12" s="35"/>
      <c r="F12" s="69"/>
      <c r="K12" s="35"/>
      <c r="M12" s="69"/>
      <c r="T12" s="22"/>
      <c r="W12" s="35"/>
      <c r="Z12" s="56" t="s">
        <v>163</v>
      </c>
      <c r="AA12" s="56" t="s">
        <v>61</v>
      </c>
      <c r="AB12" s="55">
        <v>0</v>
      </c>
      <c r="AC12" s="56">
        <v>3370</v>
      </c>
      <c r="AD12" s="57">
        <v>88</v>
      </c>
      <c r="AE12" s="53">
        <f t="shared" ref="AE12:AE31" si="0">$AB12*AC12/365</f>
        <v>0</v>
      </c>
      <c r="AF12" s="53">
        <f t="shared" ref="AF12:AF31" si="1">$AB12*AD12/365</f>
        <v>0</v>
      </c>
      <c r="AG12" s="53"/>
      <c r="AH12" s="56" t="s">
        <v>163</v>
      </c>
      <c r="AI12" s="53">
        <v>0</v>
      </c>
      <c r="AJ12" s="53" t="s">
        <v>61</v>
      </c>
      <c r="AK12" s="53">
        <v>0</v>
      </c>
      <c r="AL12" s="53">
        <v>0</v>
      </c>
    </row>
    <row r="13" spans="1:38" x14ac:dyDescent="0.2">
      <c r="F13" s="69"/>
      <c r="M13" s="69"/>
      <c r="T13" s="22"/>
      <c r="Z13" s="56" t="s">
        <v>164</v>
      </c>
      <c r="AA13" s="56" t="s">
        <v>165</v>
      </c>
      <c r="AB13" s="58">
        <v>10</v>
      </c>
      <c r="AC13" s="56">
        <v>3370</v>
      </c>
      <c r="AD13" s="57">
        <v>88</v>
      </c>
      <c r="AE13" s="53">
        <f t="shared" si="0"/>
        <v>92.328767123287676</v>
      </c>
      <c r="AF13" s="53">
        <f t="shared" si="1"/>
        <v>2.4109589041095889</v>
      </c>
      <c r="AG13" s="53"/>
      <c r="AH13" s="56" t="s">
        <v>164</v>
      </c>
      <c r="AI13" s="53">
        <v>0</v>
      </c>
      <c r="AJ13" s="53" t="s">
        <v>61</v>
      </c>
      <c r="AK13" s="53">
        <v>0</v>
      </c>
      <c r="AL13" s="53">
        <v>0</v>
      </c>
    </row>
    <row r="14" spans="1:38" x14ac:dyDescent="0.2">
      <c r="A14" s="22" t="s">
        <v>343</v>
      </c>
      <c r="B14" s="22">
        <v>0</v>
      </c>
      <c r="C14" s="22" t="s">
        <v>61</v>
      </c>
      <c r="F14" s="69"/>
      <c r="H14" s="22" t="s">
        <v>343</v>
      </c>
      <c r="I14" s="22">
        <v>0</v>
      </c>
      <c r="J14" s="22" t="s">
        <v>61</v>
      </c>
      <c r="M14" s="69"/>
      <c r="T14" s="22" t="s">
        <v>123</v>
      </c>
      <c r="U14" s="22">
        <v>155</v>
      </c>
      <c r="V14" s="22" t="s">
        <v>122</v>
      </c>
      <c r="W14" s="35">
        <v>1657</v>
      </c>
      <c r="X14" s="22">
        <v>73</v>
      </c>
      <c r="Z14" s="55" t="s">
        <v>166</v>
      </c>
      <c r="AA14" s="55" t="s">
        <v>167</v>
      </c>
      <c r="AB14" s="55">
        <v>0</v>
      </c>
      <c r="AC14" s="59">
        <v>3901.9677419354839</v>
      </c>
      <c r="AD14" s="57">
        <v>169.54838709677421</v>
      </c>
      <c r="AE14" s="53">
        <f t="shared" si="0"/>
        <v>0</v>
      </c>
      <c r="AF14" s="53">
        <f t="shared" si="1"/>
        <v>0</v>
      </c>
      <c r="AG14" s="53"/>
      <c r="AH14" s="60" t="s">
        <v>166</v>
      </c>
      <c r="AI14" s="54">
        <f>155*1.0684*0.9918</f>
        <v>164.2440636</v>
      </c>
      <c r="AJ14" s="53" t="s">
        <v>61</v>
      </c>
      <c r="AK14" s="53">
        <f>$AI14*AC14/365</f>
        <v>1755.8220218400002</v>
      </c>
      <c r="AL14" s="53">
        <f>$AI14*AD14/365</f>
        <v>76.294016640000009</v>
      </c>
    </row>
    <row r="15" spans="1:38" x14ac:dyDescent="0.2">
      <c r="F15" s="69"/>
      <c r="M15" s="69"/>
      <c r="T15" s="22"/>
      <c r="Z15" s="55" t="s">
        <v>67</v>
      </c>
      <c r="AA15" s="55" t="s">
        <v>61</v>
      </c>
      <c r="AB15" s="55">
        <v>0</v>
      </c>
      <c r="AC15" s="55">
        <f>3780*0.8</f>
        <v>3024</v>
      </c>
      <c r="AD15" s="53">
        <v>110</v>
      </c>
      <c r="AE15" s="53">
        <f t="shared" si="0"/>
        <v>0</v>
      </c>
      <c r="AF15" s="53">
        <f t="shared" si="1"/>
        <v>0</v>
      </c>
      <c r="AG15" s="53"/>
      <c r="AH15" s="55" t="s">
        <v>67</v>
      </c>
      <c r="AI15" s="53">
        <v>0</v>
      </c>
      <c r="AJ15" s="53" t="s">
        <v>61</v>
      </c>
      <c r="AK15" s="53">
        <v>0</v>
      </c>
      <c r="AL15" s="53">
        <v>0</v>
      </c>
    </row>
    <row r="16" spans="1:38" x14ac:dyDescent="0.2">
      <c r="A16" s="22" t="s">
        <v>65</v>
      </c>
      <c r="B16" s="22">
        <v>179</v>
      </c>
      <c r="C16" s="22" t="s">
        <v>122</v>
      </c>
      <c r="D16" s="35">
        <v>1667</v>
      </c>
      <c r="E16" s="22">
        <v>55</v>
      </c>
      <c r="F16" s="69" t="s">
        <v>207</v>
      </c>
      <c r="H16" s="22" t="s">
        <v>65</v>
      </c>
      <c r="I16" s="22">
        <v>0</v>
      </c>
      <c r="J16" s="22" t="s">
        <v>122</v>
      </c>
      <c r="M16" s="69"/>
      <c r="T16" s="22"/>
      <c r="W16" s="35"/>
      <c r="Z16" s="22" t="s">
        <v>65</v>
      </c>
      <c r="AA16" s="22" t="s">
        <v>61</v>
      </c>
      <c r="AB16" s="55">
        <v>0</v>
      </c>
      <c r="AC16" s="76">
        <f>365*1667/179</f>
        <v>3399.1899441340784</v>
      </c>
      <c r="AD16" s="76">
        <f>365*55/179</f>
        <v>112.15083798882682</v>
      </c>
      <c r="AE16" s="53">
        <f t="shared" si="0"/>
        <v>0</v>
      </c>
      <c r="AF16" s="53">
        <f t="shared" si="1"/>
        <v>0</v>
      </c>
      <c r="AH16" s="22" t="s">
        <v>65</v>
      </c>
      <c r="AI16" s="22">
        <v>0</v>
      </c>
      <c r="AJ16" s="53" t="s">
        <v>61</v>
      </c>
      <c r="AK16" s="53">
        <v>0</v>
      </c>
      <c r="AL16" s="53">
        <v>0</v>
      </c>
    </row>
    <row r="17" spans="1:40" x14ac:dyDescent="0.2">
      <c r="F17" s="69"/>
      <c r="M17" s="69"/>
      <c r="T17" s="22"/>
      <c r="W17" s="35"/>
      <c r="Z17" s="55" t="s">
        <v>100</v>
      </c>
      <c r="AA17" s="55" t="s">
        <v>61</v>
      </c>
      <c r="AB17" s="55">
        <v>0</v>
      </c>
      <c r="AC17" s="55">
        <v>3610</v>
      </c>
      <c r="AD17" s="61"/>
      <c r="AE17" s="53">
        <f t="shared" si="0"/>
        <v>0</v>
      </c>
      <c r="AF17" s="53">
        <f t="shared" si="1"/>
        <v>0</v>
      </c>
      <c r="AG17" s="61"/>
      <c r="AH17" s="55" t="s">
        <v>100</v>
      </c>
      <c r="AI17" s="53">
        <v>0</v>
      </c>
      <c r="AJ17" s="53" t="s">
        <v>61</v>
      </c>
      <c r="AK17" s="53">
        <v>0</v>
      </c>
      <c r="AL17" s="53">
        <v>0</v>
      </c>
    </row>
    <row r="18" spans="1:40" x14ac:dyDescent="0.2">
      <c r="F18" s="69"/>
      <c r="M18" s="69"/>
      <c r="T18" s="22"/>
      <c r="W18" s="35"/>
      <c r="Z18" s="55" t="s">
        <v>168</v>
      </c>
      <c r="AA18" s="55" t="s">
        <v>61</v>
      </c>
      <c r="AB18" s="58">
        <v>16</v>
      </c>
      <c r="AC18" s="55">
        <v>3370</v>
      </c>
      <c r="AD18" s="61">
        <v>108</v>
      </c>
      <c r="AE18" s="53">
        <f t="shared" si="0"/>
        <v>147.72602739726028</v>
      </c>
      <c r="AF18" s="53">
        <f t="shared" si="1"/>
        <v>4.7342465753424658</v>
      </c>
      <c r="AG18" s="61"/>
      <c r="AH18" s="55" t="s">
        <v>168</v>
      </c>
      <c r="AI18" s="53">
        <v>0</v>
      </c>
      <c r="AJ18" s="53" t="s">
        <v>61</v>
      </c>
      <c r="AK18" s="53">
        <v>0</v>
      </c>
      <c r="AL18" s="53">
        <v>0</v>
      </c>
    </row>
    <row r="19" spans="1:40" x14ac:dyDescent="0.2">
      <c r="A19" s="22" t="s">
        <v>66</v>
      </c>
      <c r="B19" s="22">
        <v>0</v>
      </c>
      <c r="C19" s="22" t="s">
        <v>122</v>
      </c>
      <c r="F19" s="69"/>
      <c r="H19" s="22" t="s">
        <v>66</v>
      </c>
      <c r="I19" s="22">
        <v>171</v>
      </c>
      <c r="J19" s="22" t="s">
        <v>122</v>
      </c>
      <c r="K19" s="35">
        <v>1677</v>
      </c>
      <c r="L19" s="22">
        <v>47</v>
      </c>
      <c r="M19" s="69" t="s">
        <v>207</v>
      </c>
      <c r="T19" s="22"/>
      <c r="W19" s="35"/>
      <c r="Z19" s="55" t="s">
        <v>66</v>
      </c>
      <c r="AA19" s="55" t="s">
        <v>61</v>
      </c>
      <c r="AB19" s="58">
        <v>113.6</v>
      </c>
      <c r="AC19" s="55">
        <v>3510</v>
      </c>
      <c r="AD19" s="61">
        <v>75</v>
      </c>
      <c r="AE19" s="53">
        <f t="shared" si="0"/>
        <v>1092.4273972602739</v>
      </c>
      <c r="AF19" s="53">
        <f t="shared" si="1"/>
        <v>23.342465753424658</v>
      </c>
      <c r="AG19" s="61"/>
      <c r="AH19" s="55" t="s">
        <v>66</v>
      </c>
      <c r="AI19" s="61">
        <v>0</v>
      </c>
      <c r="AJ19" s="53" t="s">
        <v>61</v>
      </c>
      <c r="AK19" s="53">
        <v>0</v>
      </c>
      <c r="AL19" s="53">
        <v>0</v>
      </c>
    </row>
    <row r="20" spans="1:40" x14ac:dyDescent="0.2">
      <c r="F20" s="69"/>
      <c r="M20" s="69"/>
      <c r="T20" s="22"/>
      <c r="W20" s="35"/>
      <c r="Z20" s="55" t="s">
        <v>169</v>
      </c>
      <c r="AA20" s="55" t="s">
        <v>61</v>
      </c>
      <c r="AB20" s="55">
        <v>0</v>
      </c>
      <c r="AC20" s="55">
        <v>3640</v>
      </c>
      <c r="AD20" s="100"/>
      <c r="AE20" s="53">
        <f t="shared" si="0"/>
        <v>0</v>
      </c>
      <c r="AF20" s="53">
        <f t="shared" si="1"/>
        <v>0</v>
      </c>
      <c r="AG20" s="61"/>
      <c r="AH20" s="55" t="s">
        <v>169</v>
      </c>
      <c r="AI20" s="61">
        <v>0</v>
      </c>
      <c r="AJ20" s="53" t="s">
        <v>61</v>
      </c>
      <c r="AK20" s="53">
        <v>0</v>
      </c>
      <c r="AL20" s="53">
        <v>0</v>
      </c>
    </row>
    <row r="21" spans="1:40" x14ac:dyDescent="0.2">
      <c r="F21" s="69"/>
      <c r="M21" s="69"/>
      <c r="T21" s="22"/>
      <c r="W21" s="72"/>
      <c r="X21" s="68"/>
      <c r="Z21" s="55" t="s">
        <v>170</v>
      </c>
      <c r="AA21" s="55" t="s">
        <v>171</v>
      </c>
      <c r="AB21" s="58">
        <v>52</v>
      </c>
      <c r="AC21" s="55">
        <v>3920</v>
      </c>
      <c r="AD21" s="61">
        <v>343</v>
      </c>
      <c r="AE21" s="53">
        <f t="shared" si="0"/>
        <v>558.46575342465758</v>
      </c>
      <c r="AF21" s="53">
        <f t="shared" si="1"/>
        <v>48.865753424657534</v>
      </c>
      <c r="AG21" s="61"/>
      <c r="AH21" s="55" t="s">
        <v>170</v>
      </c>
      <c r="AI21" s="61">
        <v>0</v>
      </c>
      <c r="AJ21" s="53" t="s">
        <v>61</v>
      </c>
      <c r="AK21" s="53">
        <v>0</v>
      </c>
      <c r="AL21" s="53">
        <v>0</v>
      </c>
    </row>
    <row r="22" spans="1:40" x14ac:dyDescent="0.2">
      <c r="A22" s="22" t="s">
        <v>344</v>
      </c>
      <c r="B22" s="22">
        <v>20</v>
      </c>
      <c r="C22" s="22" t="s">
        <v>122</v>
      </c>
      <c r="D22" s="35">
        <v>187</v>
      </c>
      <c r="E22" s="22">
        <v>14</v>
      </c>
      <c r="F22" s="69" t="s">
        <v>208</v>
      </c>
      <c r="H22" s="22" t="s">
        <v>344</v>
      </c>
      <c r="I22" s="22">
        <v>20</v>
      </c>
      <c r="J22" s="22" t="s">
        <v>122</v>
      </c>
      <c r="K22" s="35">
        <v>187</v>
      </c>
      <c r="L22" s="22">
        <v>14</v>
      </c>
      <c r="M22" s="69" t="s">
        <v>208</v>
      </c>
      <c r="O22" s="22">
        <v>20</v>
      </c>
      <c r="P22" s="22" t="s">
        <v>122</v>
      </c>
      <c r="Q22" s="35">
        <v>187</v>
      </c>
      <c r="R22" s="22">
        <v>14</v>
      </c>
      <c r="T22" s="22" t="s">
        <v>124</v>
      </c>
      <c r="U22" s="22">
        <v>20</v>
      </c>
      <c r="V22" s="22" t="s">
        <v>122</v>
      </c>
      <c r="W22" s="35">
        <v>187</v>
      </c>
      <c r="X22" s="22">
        <v>14</v>
      </c>
      <c r="Z22" s="55" t="s">
        <v>172</v>
      </c>
      <c r="AA22" s="55" t="s">
        <v>173</v>
      </c>
      <c r="AB22" s="58">
        <v>4</v>
      </c>
      <c r="AC22" s="55">
        <v>1125</v>
      </c>
      <c r="AD22" s="61">
        <v>71</v>
      </c>
      <c r="AE22" s="53">
        <f t="shared" si="0"/>
        <v>12.328767123287671</v>
      </c>
      <c r="AF22" s="53">
        <f t="shared" si="1"/>
        <v>0.77808219178082194</v>
      </c>
      <c r="AG22" s="61"/>
      <c r="AH22" s="60" t="s">
        <v>172</v>
      </c>
      <c r="AI22" s="54">
        <f>20*1.0684*0.9918</f>
        <v>21.192782400000002</v>
      </c>
      <c r="AJ22" s="55" t="s">
        <v>174</v>
      </c>
      <c r="AK22" s="53">
        <f>$AI22*AC22/365</f>
        <v>65.320219726027403</v>
      </c>
      <c r="AL22" s="53">
        <f>$AI22*AD22/365</f>
        <v>4.122431644931507</v>
      </c>
    </row>
    <row r="23" spans="1:40" x14ac:dyDescent="0.2">
      <c r="A23" s="22" t="s">
        <v>345</v>
      </c>
      <c r="B23" s="22">
        <v>3</v>
      </c>
      <c r="C23" s="22" t="s">
        <v>122</v>
      </c>
      <c r="D23" s="35">
        <v>21</v>
      </c>
      <c r="E23" s="22">
        <v>2</v>
      </c>
      <c r="F23" s="69" t="s">
        <v>209</v>
      </c>
      <c r="H23" s="22" t="s">
        <v>345</v>
      </c>
      <c r="I23" s="22">
        <v>3</v>
      </c>
      <c r="J23" s="22" t="s">
        <v>122</v>
      </c>
      <c r="K23" s="35">
        <v>8</v>
      </c>
      <c r="L23" s="22">
        <v>2</v>
      </c>
      <c r="M23" s="69" t="s">
        <v>209</v>
      </c>
      <c r="O23" s="22">
        <v>3</v>
      </c>
      <c r="P23" s="22" t="s">
        <v>122</v>
      </c>
      <c r="Q23" s="35">
        <v>21</v>
      </c>
      <c r="R23" s="22">
        <v>2</v>
      </c>
      <c r="T23" s="22" t="s">
        <v>125</v>
      </c>
      <c r="U23" s="22">
        <v>5</v>
      </c>
      <c r="V23" s="22" t="s">
        <v>122</v>
      </c>
      <c r="W23" s="35">
        <v>34</v>
      </c>
      <c r="X23" s="22">
        <v>3</v>
      </c>
      <c r="Z23" s="55" t="s">
        <v>175</v>
      </c>
      <c r="AA23" s="55" t="s">
        <v>61</v>
      </c>
      <c r="AB23" s="55">
        <v>0</v>
      </c>
      <c r="AC23" s="55">
        <v>2500</v>
      </c>
      <c r="AD23" s="61">
        <v>200</v>
      </c>
      <c r="AE23" s="53">
        <f t="shared" si="0"/>
        <v>0</v>
      </c>
      <c r="AF23" s="53">
        <f t="shared" si="1"/>
        <v>0</v>
      </c>
      <c r="AG23" s="61"/>
      <c r="AH23" s="60" t="s">
        <v>176</v>
      </c>
      <c r="AI23" s="54">
        <f>5*1.0684*0.9918</f>
        <v>5.2981956000000006</v>
      </c>
      <c r="AJ23" s="61" t="s">
        <v>61</v>
      </c>
      <c r="AK23" s="53">
        <f>$AI23*AC23/365</f>
        <v>36.289010958904115</v>
      </c>
      <c r="AL23" s="53">
        <f>$AI23*AD23/365</f>
        <v>2.9031208767123289</v>
      </c>
    </row>
    <row r="24" spans="1:40" x14ac:dyDescent="0.2">
      <c r="F24" s="69"/>
      <c r="M24" s="69"/>
      <c r="Q24" s="22"/>
      <c r="T24" s="22"/>
      <c r="Z24" s="55" t="s">
        <v>177</v>
      </c>
      <c r="AA24" s="55" t="s">
        <v>61</v>
      </c>
      <c r="AB24" s="58">
        <v>3.5</v>
      </c>
      <c r="AC24" s="55">
        <v>1050</v>
      </c>
      <c r="AD24" s="61">
        <v>181</v>
      </c>
      <c r="AE24" s="53">
        <f t="shared" si="0"/>
        <v>10.068493150684931</v>
      </c>
      <c r="AF24" s="53">
        <f t="shared" si="1"/>
        <v>1.7356164383561643</v>
      </c>
      <c r="AG24" s="61"/>
      <c r="AH24" s="55" t="s">
        <v>177</v>
      </c>
      <c r="AI24" s="61">
        <v>0</v>
      </c>
      <c r="AJ24" s="61"/>
      <c r="AK24" s="61">
        <v>0</v>
      </c>
      <c r="AL24" s="61">
        <v>0</v>
      </c>
    </row>
    <row r="25" spans="1:40" x14ac:dyDescent="0.2">
      <c r="F25" s="69"/>
      <c r="M25" s="69"/>
      <c r="Q25" s="22"/>
      <c r="T25" s="22"/>
      <c r="Z25" s="55" t="s">
        <v>178</v>
      </c>
      <c r="AA25" s="55" t="s">
        <v>179</v>
      </c>
      <c r="AB25" s="58">
        <v>1</v>
      </c>
      <c r="AC25" s="55">
        <v>1553</v>
      </c>
      <c r="AD25" s="61">
        <v>0</v>
      </c>
      <c r="AE25" s="53">
        <f t="shared" si="0"/>
        <v>4.2547945205479456</v>
      </c>
      <c r="AF25" s="53">
        <f t="shared" si="1"/>
        <v>0</v>
      </c>
      <c r="AG25" s="61"/>
      <c r="AH25" s="55" t="s">
        <v>180</v>
      </c>
      <c r="AI25" s="61">
        <v>0</v>
      </c>
      <c r="AJ25" s="55" t="s">
        <v>174</v>
      </c>
      <c r="AK25" s="61">
        <v>0</v>
      </c>
      <c r="AL25" s="61">
        <v>0</v>
      </c>
    </row>
    <row r="26" spans="1:40" x14ac:dyDescent="0.2">
      <c r="F26" s="69"/>
      <c r="M26" s="69"/>
      <c r="Q26" s="22"/>
      <c r="T26" s="22"/>
      <c r="Z26" s="55" t="s">
        <v>181</v>
      </c>
      <c r="AA26" s="55" t="s">
        <v>179</v>
      </c>
      <c r="AB26" s="55">
        <v>0</v>
      </c>
      <c r="AC26" s="59">
        <v>425.16483516483515</v>
      </c>
      <c r="AD26" s="59">
        <v>4.0109890109890109</v>
      </c>
      <c r="AE26" s="53">
        <f t="shared" si="0"/>
        <v>0</v>
      </c>
      <c r="AF26" s="53">
        <f t="shared" si="1"/>
        <v>0</v>
      </c>
      <c r="AG26" s="61"/>
      <c r="AH26" s="55" t="s">
        <v>181</v>
      </c>
      <c r="AI26" s="61">
        <v>0</v>
      </c>
      <c r="AJ26" s="55" t="s">
        <v>174</v>
      </c>
      <c r="AK26" s="61">
        <v>0</v>
      </c>
      <c r="AL26" s="61">
        <v>0</v>
      </c>
    </row>
    <row r="27" spans="1:40" x14ac:dyDescent="0.2">
      <c r="A27" s="22" t="s">
        <v>92</v>
      </c>
      <c r="B27" s="22">
        <v>3</v>
      </c>
      <c r="C27" s="22" t="s">
        <v>122</v>
      </c>
      <c r="D27" s="35">
        <v>67</v>
      </c>
      <c r="E27" s="22">
        <v>0</v>
      </c>
      <c r="F27" s="69" t="s">
        <v>207</v>
      </c>
      <c r="H27" s="22" t="s">
        <v>92</v>
      </c>
      <c r="I27" s="22">
        <v>3</v>
      </c>
      <c r="J27" s="22" t="s">
        <v>122</v>
      </c>
      <c r="K27" s="35">
        <v>67</v>
      </c>
      <c r="L27" s="22">
        <v>0</v>
      </c>
      <c r="M27" s="69" t="s">
        <v>207</v>
      </c>
      <c r="O27" s="22">
        <v>3</v>
      </c>
      <c r="P27" s="22" t="s">
        <v>122</v>
      </c>
      <c r="Q27" s="35">
        <v>67</v>
      </c>
      <c r="R27" s="22">
        <v>0</v>
      </c>
      <c r="T27" s="22"/>
      <c r="Z27" s="55" t="s">
        <v>182</v>
      </c>
      <c r="AA27" s="55" t="s">
        <v>179</v>
      </c>
      <c r="AB27" s="58">
        <v>1</v>
      </c>
      <c r="AC27" s="59">
        <v>8800</v>
      </c>
      <c r="AD27" s="59">
        <v>0</v>
      </c>
      <c r="AE27" s="53">
        <f t="shared" si="0"/>
        <v>24.109589041095891</v>
      </c>
      <c r="AF27" s="53">
        <f t="shared" si="1"/>
        <v>0</v>
      </c>
      <c r="AG27" s="61"/>
      <c r="AH27" s="55" t="s">
        <v>182</v>
      </c>
      <c r="AI27" s="61">
        <v>0</v>
      </c>
      <c r="AJ27" s="55" t="s">
        <v>174</v>
      </c>
      <c r="AK27" s="61">
        <v>0</v>
      </c>
      <c r="AL27" s="61">
        <v>0</v>
      </c>
    </row>
    <row r="28" spans="1:40" x14ac:dyDescent="0.2">
      <c r="Q28" s="22"/>
      <c r="T28" s="22"/>
      <c r="Z28" s="55" t="s">
        <v>183</v>
      </c>
      <c r="AA28" s="55" t="s">
        <v>61</v>
      </c>
      <c r="AB28" s="55">
        <v>0</v>
      </c>
      <c r="AC28" s="55">
        <v>8760</v>
      </c>
      <c r="AD28" s="59">
        <v>0</v>
      </c>
      <c r="AE28" s="53">
        <f t="shared" si="0"/>
        <v>0</v>
      </c>
      <c r="AF28" s="53">
        <f t="shared" si="1"/>
        <v>0</v>
      </c>
      <c r="AG28" s="61"/>
      <c r="AH28" s="55" t="s">
        <v>183</v>
      </c>
      <c r="AI28" s="61">
        <v>0</v>
      </c>
      <c r="AJ28" s="61" t="s">
        <v>61</v>
      </c>
      <c r="AK28" s="61">
        <v>0</v>
      </c>
      <c r="AL28" s="61">
        <v>0</v>
      </c>
    </row>
    <row r="29" spans="1:40" x14ac:dyDescent="0.2">
      <c r="A29" s="22" t="s">
        <v>346</v>
      </c>
      <c r="D29" s="35"/>
      <c r="H29" s="22" t="s">
        <v>346</v>
      </c>
      <c r="K29" s="35"/>
      <c r="T29" s="22" t="s">
        <v>126</v>
      </c>
      <c r="U29" s="22">
        <v>3</v>
      </c>
      <c r="V29" s="22" t="s">
        <v>122</v>
      </c>
      <c r="W29" s="35">
        <v>60</v>
      </c>
      <c r="X29" s="22">
        <v>0</v>
      </c>
      <c r="Z29" s="55" t="s">
        <v>184</v>
      </c>
      <c r="AA29" s="55" t="s">
        <v>185</v>
      </c>
      <c r="AB29" s="55">
        <v>0</v>
      </c>
      <c r="AC29" s="55">
        <v>7286</v>
      </c>
      <c r="AD29" s="61">
        <v>7</v>
      </c>
      <c r="AE29" s="53">
        <f t="shared" si="0"/>
        <v>0</v>
      </c>
      <c r="AF29" s="53">
        <f t="shared" si="1"/>
        <v>0</v>
      </c>
      <c r="AG29" s="61"/>
      <c r="AH29" s="60" t="s">
        <v>184</v>
      </c>
      <c r="AI29" s="54">
        <f>3*1.0684*0.9918</f>
        <v>3.1789173600000002</v>
      </c>
      <c r="AJ29" s="61" t="s">
        <v>61</v>
      </c>
      <c r="AK29" s="53">
        <f>$AI29*AC29/365</f>
        <v>63.456416123178087</v>
      </c>
      <c r="AL29" s="53">
        <f>$AI29*AD29/365</f>
        <v>6.0965538410958912E-2</v>
      </c>
    </row>
    <row r="30" spans="1:40" x14ac:dyDescent="0.2">
      <c r="Q30" s="22"/>
      <c r="T30" s="22"/>
      <c r="Z30" s="55" t="s">
        <v>186</v>
      </c>
      <c r="AA30" s="55" t="s">
        <v>61</v>
      </c>
      <c r="AB30" s="55">
        <v>0</v>
      </c>
      <c r="AC30" s="55">
        <v>3750</v>
      </c>
      <c r="AD30" s="44">
        <v>214</v>
      </c>
      <c r="AE30" s="53">
        <f t="shared" si="0"/>
        <v>0</v>
      </c>
      <c r="AF30" s="53">
        <f t="shared" si="1"/>
        <v>0</v>
      </c>
      <c r="AG30" s="61"/>
      <c r="AH30" s="55" t="s">
        <v>186</v>
      </c>
      <c r="AI30" s="61">
        <v>0</v>
      </c>
      <c r="AJ30" s="61" t="s">
        <v>61</v>
      </c>
      <c r="AK30" s="61">
        <v>0</v>
      </c>
      <c r="AL30" s="61">
        <v>0</v>
      </c>
    </row>
    <row r="31" spans="1:40" x14ac:dyDescent="0.2">
      <c r="Q31" s="22"/>
      <c r="T31" s="22"/>
      <c r="Z31" s="55" t="s">
        <v>187</v>
      </c>
      <c r="AA31" s="55" t="s">
        <v>188</v>
      </c>
      <c r="AB31" s="62">
        <v>0</v>
      </c>
      <c r="AC31" s="55">
        <v>79</v>
      </c>
      <c r="AD31" s="44">
        <v>6.25</v>
      </c>
      <c r="AE31" s="53">
        <f t="shared" si="0"/>
        <v>0</v>
      </c>
      <c r="AF31" s="53">
        <f t="shared" si="1"/>
        <v>0</v>
      </c>
      <c r="AG31" s="61"/>
      <c r="AH31" s="62" t="s">
        <v>187</v>
      </c>
      <c r="AI31" s="63">
        <v>0</v>
      </c>
      <c r="AJ31" s="63" t="s">
        <v>189</v>
      </c>
      <c r="AK31" s="63">
        <v>0</v>
      </c>
      <c r="AL31" s="63">
        <v>0</v>
      </c>
    </row>
    <row r="32" spans="1:40" x14ac:dyDescent="0.2">
      <c r="A32" s="22" t="s">
        <v>70</v>
      </c>
      <c r="B32" s="22">
        <v>1.3</v>
      </c>
      <c r="C32" s="22" t="s">
        <v>122</v>
      </c>
      <c r="D32" s="35"/>
      <c r="F32" s="69" t="s">
        <v>336</v>
      </c>
      <c r="H32" s="22" t="s">
        <v>70</v>
      </c>
      <c r="I32" s="22">
        <v>1.3</v>
      </c>
      <c r="J32" s="22" t="s">
        <v>122</v>
      </c>
      <c r="K32" s="35"/>
      <c r="O32" s="22">
        <v>1.3</v>
      </c>
      <c r="P32" s="22" t="s">
        <v>122</v>
      </c>
      <c r="T32" s="22" t="s">
        <v>127</v>
      </c>
      <c r="U32" s="22">
        <v>1.3</v>
      </c>
      <c r="V32" s="22" t="s">
        <v>122</v>
      </c>
      <c r="Z32" s="55" t="s">
        <v>70</v>
      </c>
      <c r="AA32" s="55" t="s">
        <v>61</v>
      </c>
      <c r="AB32" s="55">
        <v>0</v>
      </c>
      <c r="AC32" s="43"/>
      <c r="AD32" s="43"/>
      <c r="AE32" s="43"/>
      <c r="AF32" s="43"/>
      <c r="AG32" s="43"/>
      <c r="AH32" s="55" t="s">
        <v>70</v>
      </c>
      <c r="AI32" s="55">
        <v>0</v>
      </c>
      <c r="AJ32" s="61" t="s">
        <v>61</v>
      </c>
      <c r="AK32" s="128" t="s">
        <v>322</v>
      </c>
      <c r="AL32" s="69" t="s">
        <v>127</v>
      </c>
      <c r="AM32" s="22">
        <v>1.3</v>
      </c>
      <c r="AN32" s="22" t="s">
        <v>122</v>
      </c>
    </row>
    <row r="33" spans="1:40" x14ac:dyDescent="0.2">
      <c r="A33" s="22" t="s">
        <v>347</v>
      </c>
      <c r="B33" s="22">
        <v>3</v>
      </c>
      <c r="C33" s="22" t="s">
        <v>129</v>
      </c>
      <c r="D33" s="35"/>
      <c r="F33" s="69" t="s">
        <v>338</v>
      </c>
      <c r="H33" s="22" t="s">
        <v>347</v>
      </c>
      <c r="I33" s="22">
        <v>3</v>
      </c>
      <c r="J33" s="22" t="s">
        <v>129</v>
      </c>
      <c r="K33" s="35"/>
      <c r="O33" s="22">
        <v>3</v>
      </c>
      <c r="P33" s="22" t="s">
        <v>129</v>
      </c>
      <c r="T33" s="22" t="s">
        <v>128</v>
      </c>
      <c r="U33" s="22">
        <v>3</v>
      </c>
      <c r="V33" s="22" t="s">
        <v>129</v>
      </c>
      <c r="Z33" s="55" t="s">
        <v>190</v>
      </c>
      <c r="AA33" s="55" t="s">
        <v>191</v>
      </c>
      <c r="AB33" s="55">
        <v>0</v>
      </c>
      <c r="AC33" s="43"/>
      <c r="AD33" s="43"/>
      <c r="AE33" s="43"/>
      <c r="AF33" s="43"/>
      <c r="AG33" s="43"/>
      <c r="AH33" s="55" t="s">
        <v>190</v>
      </c>
      <c r="AI33" s="55">
        <v>0</v>
      </c>
      <c r="AJ33" s="61" t="s">
        <v>192</v>
      </c>
      <c r="AK33" s="128" t="s">
        <v>323</v>
      </c>
      <c r="AL33" s="69" t="s">
        <v>128</v>
      </c>
      <c r="AM33" s="22">
        <v>3</v>
      </c>
      <c r="AN33" s="22" t="s">
        <v>129</v>
      </c>
    </row>
    <row r="34" spans="1:40" x14ac:dyDescent="0.2">
      <c r="F34" s="69" t="s">
        <v>339</v>
      </c>
      <c r="Q34" s="22"/>
      <c r="T34" s="22"/>
      <c r="Z34" s="55" t="s">
        <v>193</v>
      </c>
      <c r="AA34" s="55" t="s">
        <v>194</v>
      </c>
      <c r="AB34" s="60">
        <v>5</v>
      </c>
      <c r="AC34" s="43"/>
      <c r="AD34" s="43"/>
      <c r="AE34" s="43"/>
      <c r="AF34" s="43"/>
      <c r="AG34" s="43"/>
      <c r="AH34" s="60" t="s">
        <v>193</v>
      </c>
      <c r="AI34" s="60">
        <v>5</v>
      </c>
      <c r="AJ34" s="61" t="s">
        <v>192</v>
      </c>
      <c r="AK34" s="128" t="s">
        <v>324</v>
      </c>
      <c r="AL34" s="69"/>
    </row>
    <row r="35" spans="1:40" x14ac:dyDescent="0.2">
      <c r="A35" s="22" t="s">
        <v>72</v>
      </c>
      <c r="B35" s="22">
        <v>1.3</v>
      </c>
      <c r="C35" s="22" t="s">
        <v>122</v>
      </c>
      <c r="D35" s="35"/>
      <c r="F35" s="69" t="s">
        <v>340</v>
      </c>
      <c r="H35" s="22" t="s">
        <v>72</v>
      </c>
      <c r="I35" s="22">
        <v>1.3</v>
      </c>
      <c r="J35" s="22" t="s">
        <v>122</v>
      </c>
      <c r="K35" s="35"/>
      <c r="O35" s="22">
        <v>1.3</v>
      </c>
      <c r="P35" s="22" t="s">
        <v>122</v>
      </c>
      <c r="T35" s="22" t="s">
        <v>130</v>
      </c>
      <c r="U35" s="22">
        <v>1.3</v>
      </c>
      <c r="V35" s="22" t="s">
        <v>122</v>
      </c>
      <c r="Z35" s="55" t="s">
        <v>72</v>
      </c>
      <c r="AA35" s="55" t="s">
        <v>61</v>
      </c>
      <c r="AB35" s="55">
        <v>0</v>
      </c>
      <c r="AC35" s="43"/>
      <c r="AD35" s="43"/>
      <c r="AE35" s="43"/>
      <c r="AF35" s="43"/>
      <c r="AG35" s="43"/>
      <c r="AH35" s="55" t="s">
        <v>72</v>
      </c>
      <c r="AI35" s="55">
        <v>0</v>
      </c>
      <c r="AJ35" s="61" t="s">
        <v>61</v>
      </c>
      <c r="AK35" s="128" t="s">
        <v>325</v>
      </c>
      <c r="AL35" s="69" t="s">
        <v>130</v>
      </c>
      <c r="AM35" s="22">
        <v>1.3</v>
      </c>
      <c r="AN35" s="22" t="s">
        <v>122</v>
      </c>
    </row>
    <row r="36" spans="1:40" x14ac:dyDescent="0.2">
      <c r="A36" s="22" t="s">
        <v>79</v>
      </c>
      <c r="B36" s="22">
        <v>1.3</v>
      </c>
      <c r="C36" s="22" t="s">
        <v>122</v>
      </c>
      <c r="D36" s="35"/>
      <c r="F36" s="69" t="s">
        <v>341</v>
      </c>
      <c r="H36" s="22" t="s">
        <v>79</v>
      </c>
      <c r="I36" s="22">
        <v>1.3</v>
      </c>
      <c r="J36" s="22" t="s">
        <v>122</v>
      </c>
      <c r="K36" s="35"/>
      <c r="O36" s="22">
        <v>1.3</v>
      </c>
      <c r="P36" s="22" t="s">
        <v>122</v>
      </c>
      <c r="T36" s="22" t="s">
        <v>131</v>
      </c>
      <c r="U36" s="22">
        <v>1.3</v>
      </c>
      <c r="V36" s="22" t="s">
        <v>122</v>
      </c>
      <c r="Z36" s="55" t="s">
        <v>79</v>
      </c>
      <c r="AA36" s="55" t="s">
        <v>174</v>
      </c>
      <c r="AB36" s="60">
        <v>2.6</v>
      </c>
      <c r="AC36" s="43"/>
      <c r="AD36" s="43"/>
      <c r="AE36" s="43"/>
      <c r="AF36" s="43"/>
      <c r="AG36" s="43"/>
      <c r="AH36" s="60" t="s">
        <v>79</v>
      </c>
      <c r="AI36" s="60">
        <v>2.6</v>
      </c>
      <c r="AJ36" s="55" t="s">
        <v>174</v>
      </c>
      <c r="AK36" s="128" t="s">
        <v>326</v>
      </c>
      <c r="AL36" s="69" t="s">
        <v>131</v>
      </c>
      <c r="AM36" s="22">
        <v>1.3</v>
      </c>
      <c r="AN36" s="22" t="s">
        <v>122</v>
      </c>
    </row>
    <row r="37" spans="1:40" x14ac:dyDescent="0.2">
      <c r="A37" s="22" t="s">
        <v>73</v>
      </c>
      <c r="B37" s="22">
        <v>3</v>
      </c>
      <c r="C37" s="22" t="s">
        <v>133</v>
      </c>
      <c r="D37" s="35"/>
      <c r="F37" s="69" t="s">
        <v>342</v>
      </c>
      <c r="G37" s="68"/>
      <c r="H37" s="22" t="s">
        <v>73</v>
      </c>
      <c r="I37" s="22">
        <v>3</v>
      </c>
      <c r="J37" s="22" t="s">
        <v>133</v>
      </c>
      <c r="K37" s="35"/>
      <c r="O37" s="22">
        <v>3</v>
      </c>
      <c r="P37" s="22" t="s">
        <v>133</v>
      </c>
      <c r="S37" s="68"/>
      <c r="T37" s="68" t="s">
        <v>132</v>
      </c>
      <c r="U37" s="68">
        <v>3</v>
      </c>
      <c r="V37" s="68" t="s">
        <v>133</v>
      </c>
      <c r="Z37" s="55" t="s">
        <v>195</v>
      </c>
      <c r="AA37" s="64" t="s">
        <v>196</v>
      </c>
      <c r="AB37" s="55">
        <v>0</v>
      </c>
      <c r="AC37" s="43"/>
      <c r="AD37" s="43"/>
      <c r="AE37" s="43"/>
      <c r="AF37" s="43"/>
      <c r="AG37" s="43"/>
      <c r="AH37" s="62" t="s">
        <v>197</v>
      </c>
      <c r="AI37" s="62">
        <v>0</v>
      </c>
      <c r="AJ37" s="63" t="s">
        <v>198</v>
      </c>
      <c r="AK37" s="129" t="s">
        <v>327</v>
      </c>
      <c r="AL37" s="129"/>
    </row>
    <row r="38" spans="1:40" x14ac:dyDescent="0.2">
      <c r="F38" s="136" t="s">
        <v>337</v>
      </c>
      <c r="Q38" s="22"/>
      <c r="T38" s="22"/>
      <c r="Z38" s="43" t="s">
        <v>199</v>
      </c>
      <c r="AA38" s="43" t="s">
        <v>61</v>
      </c>
      <c r="AB38" s="55">
        <v>0</v>
      </c>
      <c r="AC38" s="43">
        <v>3800</v>
      </c>
      <c r="AD38" s="53">
        <v>0</v>
      </c>
      <c r="AE38" s="53">
        <f>AB38*AC38/365</f>
        <v>0</v>
      </c>
      <c r="AF38" s="53">
        <f>AB38*AD38/365</f>
        <v>0</v>
      </c>
      <c r="AG38" s="53"/>
      <c r="AH38" s="65" t="s">
        <v>199</v>
      </c>
      <c r="AI38" s="65">
        <f>2*1.0684*0.9918</f>
        <v>2.1192782399999999</v>
      </c>
      <c r="AJ38" s="43" t="s">
        <v>61</v>
      </c>
      <c r="AK38" s="53">
        <f>$AI38*AC38/365</f>
        <v>22.063718663013699</v>
      </c>
      <c r="AL38" s="53">
        <f>$AI38*AD38/365</f>
        <v>0</v>
      </c>
    </row>
    <row r="39" spans="1:40" x14ac:dyDescent="0.2">
      <c r="A39" s="68" t="s">
        <v>134</v>
      </c>
      <c r="B39" s="68"/>
      <c r="C39" s="68"/>
      <c r="D39" s="72">
        <f>SUM(D10:D29)</f>
        <v>1942</v>
      </c>
      <c r="E39" s="72">
        <f>SUM(E10:E29)</f>
        <v>71</v>
      </c>
      <c r="G39" s="68"/>
      <c r="H39" s="68" t="s">
        <v>134</v>
      </c>
      <c r="I39" s="68"/>
      <c r="J39" s="68"/>
      <c r="K39" s="72">
        <f>SUM(K11:K29)</f>
        <v>1939</v>
      </c>
      <c r="L39" s="72">
        <f>SUM(L11:L29)</f>
        <v>63</v>
      </c>
      <c r="M39" s="68"/>
      <c r="N39" s="68" t="s">
        <v>134</v>
      </c>
      <c r="O39" s="68"/>
      <c r="P39" s="68"/>
      <c r="Q39" s="72">
        <f>SUM(Q10:Q29)</f>
        <v>1942</v>
      </c>
      <c r="R39" s="72">
        <f>SUM(R10:R29)</f>
        <v>59.273156342182894</v>
      </c>
      <c r="S39" s="68"/>
      <c r="T39" s="68" t="s">
        <v>134</v>
      </c>
      <c r="U39" s="68"/>
      <c r="V39" s="68"/>
      <c r="W39" s="72">
        <f>SUM(W10:W29)</f>
        <v>1938</v>
      </c>
      <c r="X39" s="72">
        <f>SUM(X10:X29)</f>
        <v>90</v>
      </c>
      <c r="Z39" s="71" t="s">
        <v>134</v>
      </c>
      <c r="AA39" s="43"/>
      <c r="AB39" s="43"/>
      <c r="AC39" s="43"/>
      <c r="AD39" s="43"/>
      <c r="AE39" s="72">
        <f>SUM(AE10:AE31)</f>
        <v>1941.7095890410956</v>
      </c>
      <c r="AF39" s="72">
        <f>SUM(AF10:AF31)</f>
        <v>81.867123287671234</v>
      </c>
      <c r="AG39" s="43"/>
      <c r="AH39" s="43"/>
      <c r="AI39" s="43"/>
      <c r="AJ39" s="43"/>
      <c r="AK39" s="72">
        <f>SUM(AK10:AK31)+AK38</f>
        <v>1942.9513873111237</v>
      </c>
      <c r="AL39" s="72">
        <f>SUM(AL10:AL31)+AL38</f>
        <v>83.380534700054795</v>
      </c>
    </row>
    <row r="40" spans="1:40" x14ac:dyDescent="0.2">
      <c r="Z40" s="66"/>
      <c r="AA40" s="66"/>
      <c r="AB40" s="66"/>
      <c r="AC40" s="66"/>
      <c r="AD40" s="66"/>
      <c r="AE40" s="66"/>
      <c r="AF40" s="66"/>
      <c r="AG40" s="66"/>
      <c r="AH40" s="67" t="s">
        <v>200</v>
      </c>
      <c r="AI40" s="66"/>
      <c r="AJ40" s="43"/>
      <c r="AK40" s="43"/>
      <c r="AL40" s="43"/>
    </row>
    <row r="41" spans="1:40" x14ac:dyDescent="0.2">
      <c r="A41" s="22" t="s">
        <v>355</v>
      </c>
      <c r="AC41" s="22" t="s">
        <v>210</v>
      </c>
      <c r="AH41" s="43" t="s">
        <v>201</v>
      </c>
      <c r="AI41" s="43"/>
      <c r="AJ41" s="43"/>
      <c r="AK41" s="43"/>
      <c r="AL41" s="43"/>
    </row>
    <row r="42" spans="1:40" x14ac:dyDescent="0.2">
      <c r="A42" s="22" t="s">
        <v>356</v>
      </c>
      <c r="AC42" s="22" t="s">
        <v>211</v>
      </c>
      <c r="AH42" s="43" t="s">
        <v>202</v>
      </c>
      <c r="AI42" s="43"/>
      <c r="AJ42" s="43"/>
      <c r="AK42" s="43"/>
      <c r="AL42" s="43"/>
    </row>
    <row r="43" spans="1:40" x14ac:dyDescent="0.2">
      <c r="A43" s="22" t="s">
        <v>357</v>
      </c>
      <c r="AH43" s="43" t="s">
        <v>203</v>
      </c>
      <c r="AI43"/>
      <c r="AJ43"/>
      <c r="AK43"/>
      <c r="AL43"/>
    </row>
    <row r="44" spans="1:40" x14ac:dyDescent="0.2">
      <c r="B44" s="34" t="s">
        <v>358</v>
      </c>
      <c r="C44" s="22" t="s">
        <v>373</v>
      </c>
      <c r="AC44" s="38"/>
      <c r="AH44" s="43" t="s">
        <v>204</v>
      </c>
      <c r="AI44"/>
      <c r="AJ44"/>
      <c r="AK44"/>
      <c r="AL44"/>
    </row>
    <row r="45" spans="1:40" x14ac:dyDescent="0.2">
      <c r="A45" s="22" t="s">
        <v>9</v>
      </c>
      <c r="B45" s="79">
        <v>27</v>
      </c>
    </row>
    <row r="46" spans="1:40" x14ac:dyDescent="0.2">
      <c r="A46" s="22" t="s">
        <v>359</v>
      </c>
      <c r="B46" s="79">
        <v>20</v>
      </c>
    </row>
    <row r="47" spans="1:40" x14ac:dyDescent="0.2">
      <c r="A47" s="22" t="s">
        <v>348</v>
      </c>
      <c r="B47" s="79">
        <v>7.2</v>
      </c>
    </row>
    <row r="48" spans="1:40" x14ac:dyDescent="0.2">
      <c r="A48" s="22" t="s">
        <v>349</v>
      </c>
      <c r="B48" s="79">
        <v>8.1999999999999993</v>
      </c>
    </row>
    <row r="49" spans="1:2" x14ac:dyDescent="0.2">
      <c r="A49" s="22" t="s">
        <v>360</v>
      </c>
      <c r="B49" s="79">
        <v>3.5</v>
      </c>
    </row>
    <row r="50" spans="1:2" x14ac:dyDescent="0.2">
      <c r="A50" s="22" t="s">
        <v>350</v>
      </c>
      <c r="B50" s="79">
        <v>1.2</v>
      </c>
    </row>
    <row r="51" spans="1:2" x14ac:dyDescent="0.2">
      <c r="A51" s="22" t="s">
        <v>351</v>
      </c>
      <c r="B51" s="79">
        <v>8.3000000000000007</v>
      </c>
    </row>
    <row r="52" spans="1:2" x14ac:dyDescent="0.2">
      <c r="A52" s="22" t="s">
        <v>352</v>
      </c>
      <c r="B52" s="79">
        <v>9.6</v>
      </c>
    </row>
    <row r="53" spans="1:2" x14ac:dyDescent="0.2">
      <c r="A53" s="22" t="s">
        <v>353</v>
      </c>
      <c r="B53" s="79">
        <v>15</v>
      </c>
    </row>
    <row r="54" spans="1:2" x14ac:dyDescent="0.2">
      <c r="A54" s="22" t="s">
        <v>361</v>
      </c>
      <c r="B54" s="79">
        <f>SUM(B45:B53)</f>
        <v>100</v>
      </c>
    </row>
    <row r="56" spans="1:2" x14ac:dyDescent="0.2">
      <c r="A56" s="22" t="s">
        <v>354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workbookViewId="0">
      <selection activeCell="C17" sqref="C17"/>
    </sheetView>
  </sheetViews>
  <sheetFormatPr baseColWidth="10" defaultRowHeight="16" x14ac:dyDescent="0.2"/>
  <cols>
    <col min="1" max="16384" width="10.83203125" style="22"/>
  </cols>
  <sheetData>
    <row r="1" spans="1:12" x14ac:dyDescent="0.2">
      <c r="A1" s="68" t="s">
        <v>20</v>
      </c>
      <c r="B1" s="68"/>
      <c r="C1" s="68"/>
      <c r="D1" s="68"/>
      <c r="E1" s="68"/>
      <c r="F1" s="68"/>
    </row>
    <row r="2" spans="1:12" x14ac:dyDescent="0.2">
      <c r="A2" s="68"/>
      <c r="B2" s="68"/>
      <c r="C2" s="68"/>
      <c r="D2" s="68"/>
      <c r="E2" s="68"/>
      <c r="F2" s="68"/>
    </row>
    <row r="3" spans="1:12" x14ac:dyDescent="0.2">
      <c r="A3" s="23" t="s">
        <v>3</v>
      </c>
      <c r="B3" s="23"/>
      <c r="C3" s="23"/>
      <c r="D3" s="23"/>
      <c r="E3" s="23"/>
      <c r="F3" s="23"/>
      <c r="H3" s="22" t="s">
        <v>135</v>
      </c>
    </row>
    <row r="4" spans="1:12" x14ac:dyDescent="0.2">
      <c r="A4" s="23"/>
      <c r="B4" s="23"/>
      <c r="C4" s="23"/>
      <c r="D4" s="23"/>
      <c r="E4" s="23"/>
      <c r="F4" s="23"/>
    </row>
    <row r="5" spans="1:12" x14ac:dyDescent="0.2">
      <c r="A5" s="23"/>
      <c r="B5" s="24" t="s">
        <v>16</v>
      </c>
      <c r="C5" s="24" t="s">
        <v>17</v>
      </c>
      <c r="D5" s="24" t="s">
        <v>18</v>
      </c>
      <c r="E5" s="24" t="s">
        <v>6</v>
      </c>
      <c r="F5" s="24" t="s">
        <v>8</v>
      </c>
      <c r="H5" s="37" t="s">
        <v>140</v>
      </c>
    </row>
    <row r="6" spans="1:12" x14ac:dyDescent="0.2">
      <c r="A6" s="23"/>
      <c r="B6" s="25" t="s">
        <v>19</v>
      </c>
      <c r="C6" s="25" t="s">
        <v>4</v>
      </c>
      <c r="D6" s="25" t="s">
        <v>5</v>
      </c>
      <c r="E6" s="25" t="s">
        <v>7</v>
      </c>
      <c r="F6" s="25" t="s">
        <v>7</v>
      </c>
      <c r="H6" s="22" t="s">
        <v>21</v>
      </c>
      <c r="L6" s="35">
        <v>5337</v>
      </c>
    </row>
    <row r="7" spans="1:12" x14ac:dyDescent="0.2">
      <c r="A7" s="23" t="s">
        <v>9</v>
      </c>
      <c r="B7" s="29">
        <v>1.4069999999999999E-2</v>
      </c>
      <c r="C7" s="29">
        <v>2.5000000000000001E-2</v>
      </c>
      <c r="D7" s="23">
        <v>0.56000000000000005</v>
      </c>
      <c r="E7" s="23">
        <v>0.20100000000000001</v>
      </c>
      <c r="F7" s="23">
        <v>0</v>
      </c>
      <c r="H7" s="22" t="s">
        <v>141</v>
      </c>
      <c r="L7" s="22">
        <v>412</v>
      </c>
    </row>
    <row r="8" spans="1:12" x14ac:dyDescent="0.2">
      <c r="A8" s="23" t="s">
        <v>10</v>
      </c>
      <c r="B8" s="29">
        <v>8.9999999999999993E-3</v>
      </c>
      <c r="C8" s="29">
        <v>6.9100000000000003E-3</v>
      </c>
      <c r="D8" s="28">
        <v>1.3</v>
      </c>
      <c r="E8" s="23">
        <v>0.13400000000000001</v>
      </c>
      <c r="F8" s="23">
        <v>0.33500000000000002</v>
      </c>
      <c r="H8" s="22" t="s">
        <v>136</v>
      </c>
      <c r="L8" s="22">
        <v>12.95</v>
      </c>
    </row>
    <row r="9" spans="1:12" x14ac:dyDescent="0.2">
      <c r="A9" s="23" t="s">
        <v>11</v>
      </c>
      <c r="B9" s="29">
        <v>4.9000000000000002E-2</v>
      </c>
      <c r="C9" s="29">
        <v>2.1909999999999999E-2</v>
      </c>
      <c r="D9" s="23">
        <v>2.2400000000000002</v>
      </c>
      <c r="E9" s="23">
        <v>0.13400000000000001</v>
      </c>
      <c r="F9" s="23">
        <v>0.13400000000000001</v>
      </c>
    </row>
    <row r="10" spans="1:12" x14ac:dyDescent="0.2">
      <c r="A10" s="23" t="s">
        <v>12</v>
      </c>
      <c r="B10" s="29">
        <v>9.3469999999999998E-2</v>
      </c>
      <c r="C10" s="29">
        <v>0.13020999999999999</v>
      </c>
      <c r="D10" s="23">
        <v>0.72</v>
      </c>
      <c r="E10" s="23">
        <v>0.13400000000000001</v>
      </c>
      <c r="F10" s="23">
        <v>0.13400000000000001</v>
      </c>
      <c r="H10" s="37" t="s">
        <v>142</v>
      </c>
    </row>
    <row r="11" spans="1:12" x14ac:dyDescent="0.2">
      <c r="A11" s="23" t="s">
        <v>13</v>
      </c>
      <c r="B11" s="29">
        <v>5.4400000000000004E-3</v>
      </c>
      <c r="C11" s="29">
        <v>1.34E-3</v>
      </c>
      <c r="D11" s="23">
        <v>4.07</v>
      </c>
      <c r="E11" s="23">
        <v>6.7000000000000004E-2</v>
      </c>
      <c r="F11" s="23">
        <v>6.7000000000000004E-2</v>
      </c>
      <c r="H11" s="22" t="s">
        <v>143</v>
      </c>
      <c r="L11" s="22">
        <v>496.3</v>
      </c>
    </row>
    <row r="12" spans="1:12" x14ac:dyDescent="0.2">
      <c r="A12" s="23" t="s">
        <v>14</v>
      </c>
      <c r="B12" s="29">
        <v>4.1950000000000001E-2</v>
      </c>
      <c r="C12" s="29">
        <v>4.0200000000000001E-3</v>
      </c>
      <c r="D12" s="23">
        <v>1.83</v>
      </c>
      <c r="E12" s="23">
        <v>0.28399999999999997</v>
      </c>
      <c r="F12" s="23">
        <v>0.28399999999999997</v>
      </c>
      <c r="H12" s="22" t="s">
        <v>22</v>
      </c>
      <c r="L12" s="22">
        <v>18.332000000000001</v>
      </c>
    </row>
    <row r="13" spans="1:12" x14ac:dyDescent="0.2">
      <c r="A13" s="23" t="s">
        <v>15</v>
      </c>
      <c r="B13" s="29">
        <v>0.2069</v>
      </c>
      <c r="C13" s="29">
        <v>0.11301</v>
      </c>
      <c r="D13" s="23">
        <v>10.44</v>
      </c>
      <c r="E13" s="23">
        <v>4.5999999999999999E-2</v>
      </c>
      <c r="F13" s="23">
        <v>4.5999999999999999E-2</v>
      </c>
      <c r="H13" s="22" t="s">
        <v>144</v>
      </c>
      <c r="L13" s="22">
        <v>27.07</v>
      </c>
    </row>
    <row r="14" spans="1:12" x14ac:dyDescent="0.2">
      <c r="A14" s="68"/>
      <c r="B14" s="68"/>
      <c r="C14" s="68"/>
      <c r="D14" s="68"/>
      <c r="E14" s="68"/>
      <c r="F14" s="68"/>
    </row>
    <row r="15" spans="1:12" x14ac:dyDescent="0.2">
      <c r="A15" s="68"/>
      <c r="B15" s="68"/>
      <c r="C15" s="68"/>
      <c r="D15" s="68"/>
      <c r="E15" s="68"/>
      <c r="F15" s="68"/>
      <c r="G15" s="68"/>
      <c r="H15" s="37" t="s">
        <v>137</v>
      </c>
    </row>
    <row r="16" spans="1:12" x14ac:dyDescent="0.2">
      <c r="A16" s="68"/>
      <c r="B16" s="68"/>
      <c r="C16" s="68"/>
      <c r="D16" s="68"/>
      <c r="E16" s="68"/>
      <c r="F16" s="68"/>
      <c r="G16" s="68"/>
      <c r="H16" s="22" t="s">
        <v>145</v>
      </c>
      <c r="L16" s="38">
        <v>3.2</v>
      </c>
    </row>
    <row r="17" spans="1:12" x14ac:dyDescent="0.2">
      <c r="A17" s="68"/>
      <c r="B17" s="68"/>
      <c r="C17" s="68"/>
      <c r="D17" s="68"/>
      <c r="E17" s="68"/>
      <c r="F17" s="68"/>
      <c r="G17" s="68"/>
      <c r="H17" s="22" t="s">
        <v>146</v>
      </c>
      <c r="L17" s="22">
        <v>2.0299999999999998</v>
      </c>
    </row>
    <row r="18" spans="1:12" x14ac:dyDescent="0.2">
      <c r="A18" s="68"/>
      <c r="B18" s="68"/>
      <c r="C18" s="68"/>
      <c r="D18" s="68"/>
      <c r="E18" s="68"/>
      <c r="F18" s="68"/>
      <c r="G18" s="68"/>
    </row>
    <row r="19" spans="1:12" x14ac:dyDescent="0.2">
      <c r="A19" s="68"/>
      <c r="B19" s="68"/>
      <c r="C19" s="68"/>
      <c r="D19" s="68"/>
      <c r="E19" s="68"/>
      <c r="F19" s="68"/>
      <c r="G19" s="68"/>
      <c r="H19" s="37" t="s">
        <v>138</v>
      </c>
    </row>
    <row r="20" spans="1:12" x14ac:dyDescent="0.2">
      <c r="A20" s="68"/>
      <c r="B20" s="68"/>
      <c r="C20" s="68"/>
      <c r="D20" s="68"/>
      <c r="E20" s="68"/>
      <c r="F20" s="68"/>
      <c r="G20" s="68"/>
      <c r="H20" s="22" t="s">
        <v>148</v>
      </c>
      <c r="L20" s="22">
        <v>14.95</v>
      </c>
    </row>
    <row r="21" spans="1:12" x14ac:dyDescent="0.2">
      <c r="A21" s="68"/>
      <c r="B21" s="68"/>
      <c r="C21" s="68"/>
      <c r="D21" s="68"/>
      <c r="E21" s="68"/>
      <c r="F21" s="68"/>
      <c r="G21" s="68"/>
      <c r="H21" s="22" t="s">
        <v>147</v>
      </c>
      <c r="L21" s="22">
        <v>23.57</v>
      </c>
    </row>
    <row r="22" spans="1:12" x14ac:dyDescent="0.2">
      <c r="A22" s="68"/>
      <c r="B22" s="68"/>
      <c r="C22" s="68"/>
      <c r="D22" s="68"/>
      <c r="E22" s="68"/>
      <c r="F22" s="68"/>
      <c r="G22" s="68"/>
    </row>
    <row r="23" spans="1:12" x14ac:dyDescent="0.2">
      <c r="A23" s="68"/>
      <c r="B23" s="68"/>
      <c r="C23" s="68"/>
      <c r="D23" s="68"/>
      <c r="E23" s="68"/>
      <c r="F23" s="68"/>
      <c r="G23" s="68"/>
      <c r="H23" s="37" t="s">
        <v>139</v>
      </c>
    </row>
    <row r="24" spans="1:12" x14ac:dyDescent="0.2">
      <c r="H24" s="22" t="s">
        <v>149</v>
      </c>
      <c r="L24" s="35">
        <v>2521</v>
      </c>
    </row>
    <row r="25" spans="1:12" x14ac:dyDescent="0.2">
      <c r="H25" s="22" t="s">
        <v>140</v>
      </c>
      <c r="L25" s="22">
        <v>594</v>
      </c>
    </row>
    <row r="28" spans="1:12" x14ac:dyDescent="0.2">
      <c r="H28" s="22" t="s">
        <v>150</v>
      </c>
    </row>
    <row r="29" spans="1:12" x14ac:dyDescent="0.2">
      <c r="H29" s="22" t="s">
        <v>151</v>
      </c>
    </row>
    <row r="30" spans="1:12" x14ac:dyDescent="0.2">
      <c r="H30" s="22" t="s">
        <v>152</v>
      </c>
    </row>
    <row r="32" spans="1:12" x14ac:dyDescent="0.2">
      <c r="H32" s="68" t="s">
        <v>28</v>
      </c>
    </row>
    <row r="33" spans="8:8" x14ac:dyDescent="0.2">
      <c r="H33" s="68" t="s">
        <v>27</v>
      </c>
    </row>
    <row r="34" spans="8:8" x14ac:dyDescent="0.2">
      <c r="H34" s="68"/>
    </row>
    <row r="35" spans="8:8" x14ac:dyDescent="0.2">
      <c r="H35" s="68" t="s">
        <v>1</v>
      </c>
    </row>
    <row r="36" spans="8:8" x14ac:dyDescent="0.2">
      <c r="H36" s="68"/>
    </row>
    <row r="37" spans="8:8" x14ac:dyDescent="0.2">
      <c r="H37" s="68" t="s">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72"/>
  <sheetViews>
    <sheetView tabSelected="1" zoomScale="110" zoomScaleNormal="110" zoomScalePageLayoutView="110" workbookViewId="0">
      <pane xSplit="6280" ySplit="13980" topLeftCell="S44" activePane="topRight"/>
      <selection sqref="A1:A2"/>
      <selection pane="topRight" activeCell="Z4" sqref="Z4"/>
      <selection pane="bottomLeft" activeCell="B36" sqref="B36"/>
      <selection pane="bottomRight" activeCell="R37" sqref="R37:S37"/>
    </sheetView>
  </sheetViews>
  <sheetFormatPr baseColWidth="10" defaultRowHeight="16" x14ac:dyDescent="0.2"/>
  <cols>
    <col min="1" max="7" width="10.83203125" style="22"/>
    <col min="8" max="8" width="3.6640625" style="22" customWidth="1"/>
    <col min="9" max="11" width="9.83203125" style="22" customWidth="1"/>
    <col min="12" max="12" width="3.6640625" style="22" customWidth="1"/>
    <col min="13" max="15" width="11" style="22" customWidth="1"/>
    <col min="16" max="16" width="3.6640625" style="22" customWidth="1"/>
    <col min="17" max="17" width="10.83203125" style="22" customWidth="1"/>
    <col min="18" max="19" width="13.1640625" style="22" customWidth="1"/>
    <col min="20" max="20" width="5.1640625" style="22" customWidth="1"/>
    <col min="21" max="21" width="14.33203125" style="22" customWidth="1"/>
    <col min="22" max="22" width="9.1640625" style="22" customWidth="1"/>
    <col min="23" max="23" width="11" style="22" customWidth="1"/>
    <col min="24" max="24" width="12.33203125" style="22" customWidth="1"/>
    <col min="25" max="25" width="3.6640625" style="22" customWidth="1"/>
    <col min="26" max="26" width="22.5" style="22" customWidth="1"/>
    <col min="27" max="27" width="13.83203125" style="22" customWidth="1"/>
    <col min="28" max="28" width="21.1640625" style="22" customWidth="1"/>
    <col min="29" max="30" width="10.83203125" style="22"/>
    <col min="31" max="31" width="7.83203125" style="22" customWidth="1"/>
    <col min="32" max="32" width="15.1640625" style="22" customWidth="1"/>
    <col min="33" max="33" width="12.33203125" style="22" customWidth="1"/>
    <col min="34" max="34" width="19.33203125" style="22" customWidth="1"/>
    <col min="35" max="36" width="10.83203125" style="22"/>
    <col min="37" max="37" width="3.83203125" style="22" customWidth="1"/>
    <col min="38" max="38" width="18.83203125" style="22" customWidth="1"/>
    <col min="39" max="39" width="12.6640625" style="22" customWidth="1"/>
    <col min="40" max="40" width="23.33203125" style="22" customWidth="1"/>
    <col min="41" max="42" width="11" style="22" customWidth="1"/>
    <col min="43" max="43" width="4.83203125" style="22" customWidth="1"/>
    <col min="44" max="44" width="24.33203125" style="22" customWidth="1"/>
    <col min="45" max="45" width="12.1640625" style="22" customWidth="1"/>
    <col min="46" max="46" width="22.6640625" style="22" customWidth="1"/>
    <col min="47" max="48" width="11" style="22" customWidth="1"/>
    <col min="49" max="49" width="3.83203125" style="22" customWidth="1"/>
    <col min="50" max="50" width="20.83203125" style="22" customWidth="1"/>
    <col min="51" max="51" width="13.33203125" style="22" customWidth="1"/>
    <col min="52" max="52" width="19.83203125" style="38" customWidth="1"/>
    <col min="53" max="53" width="10.83203125" style="22"/>
    <col min="54" max="54" width="11.1640625" style="22" customWidth="1"/>
    <col min="55" max="55" width="4" style="22" customWidth="1"/>
    <col min="56" max="56" width="21.83203125" style="22" customWidth="1"/>
    <col min="57" max="57" width="13.33203125" style="22" customWidth="1"/>
    <col min="58" max="58" width="20.83203125" style="22" customWidth="1"/>
    <col min="59" max="60" width="10.83203125" style="22"/>
    <col min="61" max="61" width="4" style="22" customWidth="1"/>
    <col min="62" max="62" width="18.5" style="22" customWidth="1"/>
    <col min="63" max="63" width="12" style="22" customWidth="1"/>
    <col min="64" max="64" width="20.5" style="22" customWidth="1"/>
    <col min="65" max="66" width="10.83203125" style="22"/>
    <col min="67" max="67" width="5.1640625" style="22" customWidth="1"/>
    <col min="68" max="68" width="23.83203125" style="22" customWidth="1"/>
    <col min="69" max="69" width="16.6640625" style="22" customWidth="1"/>
    <col min="70" max="70" width="22.83203125" style="22" customWidth="1"/>
    <col min="71" max="71" width="13.83203125" style="22" customWidth="1"/>
    <col min="72" max="16384" width="10.83203125" style="22"/>
  </cols>
  <sheetData>
    <row r="1" spans="1:72" s="68" customFormat="1" x14ac:dyDescent="0.2">
      <c r="A1" t="s">
        <v>395</v>
      </c>
      <c r="BI1" s="105"/>
      <c r="BJ1" s="105"/>
      <c r="BK1" s="105"/>
    </row>
    <row r="2" spans="1:72" s="68" customFormat="1" x14ac:dyDescent="0.2">
      <c r="A2" t="s">
        <v>396</v>
      </c>
      <c r="Y2" s="151"/>
      <c r="Z2" s="94"/>
      <c r="AA2" s="94"/>
      <c r="AB2" s="94"/>
      <c r="AC2" s="94"/>
      <c r="AD2" s="94"/>
      <c r="AW2" s="151"/>
      <c r="AX2" s="94"/>
      <c r="AY2" s="94"/>
      <c r="AZ2" s="94"/>
      <c r="BA2" s="94"/>
      <c r="BB2" s="94"/>
      <c r="BI2" s="105"/>
      <c r="BJ2" s="105"/>
      <c r="BK2" s="105"/>
    </row>
    <row r="3" spans="1:72" s="68" customFormat="1" ht="20" x14ac:dyDescent="0.2">
      <c r="I3" s="122"/>
      <c r="U3" s="94" t="s">
        <v>391</v>
      </c>
      <c r="V3" s="94"/>
      <c r="W3" s="94"/>
      <c r="X3" s="94"/>
      <c r="Y3" s="151"/>
      <c r="Z3" s="150" t="s">
        <v>375</v>
      </c>
      <c r="AW3" s="151"/>
      <c r="AX3" s="150" t="s">
        <v>376</v>
      </c>
      <c r="BD3" s="164" t="s">
        <v>390</v>
      </c>
      <c r="BE3" s="164"/>
      <c r="BF3" s="164"/>
      <c r="BG3" s="164"/>
      <c r="BH3" s="164"/>
      <c r="BI3" s="105"/>
      <c r="BJ3" s="164" t="s">
        <v>390</v>
      </c>
      <c r="BK3" s="164"/>
      <c r="BL3" s="164"/>
      <c r="BM3" s="164"/>
      <c r="BN3" s="164"/>
      <c r="BP3" s="164" t="s">
        <v>390</v>
      </c>
      <c r="BQ3" s="164"/>
      <c r="BR3" s="164"/>
      <c r="BS3" s="164"/>
      <c r="BT3" s="164"/>
    </row>
    <row r="4" spans="1:72" x14ac:dyDescent="0.2">
      <c r="B4" s="135" t="s">
        <v>394</v>
      </c>
      <c r="C4" s="94"/>
      <c r="D4" s="94"/>
      <c r="E4" s="94"/>
      <c r="F4" s="94"/>
      <c r="G4" s="94"/>
      <c r="I4" s="164" t="s">
        <v>374</v>
      </c>
      <c r="J4" s="165"/>
      <c r="K4" s="165"/>
      <c r="M4" s="164" t="s">
        <v>374</v>
      </c>
      <c r="N4" s="165"/>
      <c r="O4" s="165"/>
      <c r="Q4" s="164" t="s">
        <v>374</v>
      </c>
      <c r="R4" s="165"/>
      <c r="S4" s="165"/>
      <c r="U4" s="42" t="s">
        <v>377</v>
      </c>
      <c r="Y4" s="151"/>
      <c r="AW4" s="151"/>
      <c r="AX4" s="22">
        <v>1885</v>
      </c>
      <c r="BB4" s="22">
        <v>1885</v>
      </c>
      <c r="BD4" s="22">
        <v>1885</v>
      </c>
      <c r="BH4" s="22">
        <v>1885</v>
      </c>
      <c r="BI4" s="38"/>
      <c r="BJ4" s="22">
        <v>1885</v>
      </c>
      <c r="BK4" s="38"/>
      <c r="BN4" s="22">
        <v>1885</v>
      </c>
      <c r="BP4" s="22">
        <v>1885</v>
      </c>
      <c r="BQ4" s="38"/>
      <c r="BT4" s="22">
        <v>1885</v>
      </c>
    </row>
    <row r="5" spans="1:72" x14ac:dyDescent="0.2">
      <c r="B5" s="40" t="s">
        <v>384</v>
      </c>
      <c r="D5" s="39"/>
      <c r="E5" s="39"/>
      <c r="F5" s="39"/>
      <c r="G5" s="41"/>
      <c r="I5" s="40" t="s">
        <v>238</v>
      </c>
      <c r="M5" s="40" t="s">
        <v>363</v>
      </c>
      <c r="Q5" s="40" t="s">
        <v>380</v>
      </c>
      <c r="U5" s="108" t="s">
        <v>212</v>
      </c>
      <c r="W5" s="41"/>
      <c r="X5" s="41"/>
      <c r="Y5" s="153"/>
      <c r="AF5" s="164" t="s">
        <v>390</v>
      </c>
      <c r="AG5" s="164"/>
      <c r="AH5" s="164"/>
      <c r="AI5" s="164"/>
      <c r="AJ5" s="164"/>
      <c r="AL5" s="164" t="s">
        <v>390</v>
      </c>
      <c r="AM5" s="164"/>
      <c r="AN5" s="164"/>
      <c r="AO5" s="164"/>
      <c r="AP5" s="164"/>
      <c r="AR5" s="164" t="s">
        <v>390</v>
      </c>
      <c r="AS5" s="164"/>
      <c r="AT5" s="164"/>
      <c r="AU5" s="164"/>
      <c r="AV5" s="164"/>
      <c r="AW5" s="151"/>
      <c r="AX5" s="22" t="s">
        <v>258</v>
      </c>
      <c r="BD5" s="22" t="s">
        <v>258</v>
      </c>
      <c r="BI5" s="38"/>
      <c r="BJ5" s="38"/>
      <c r="BK5" s="38"/>
      <c r="BP5" s="38"/>
      <c r="BQ5" s="38"/>
    </row>
    <row r="6" spans="1:72" x14ac:dyDescent="0.2">
      <c r="A6" s="43"/>
      <c r="B6" s="43"/>
      <c r="C6" s="43"/>
      <c r="D6" s="43"/>
      <c r="E6" s="43"/>
      <c r="F6" s="44"/>
      <c r="G6" s="44"/>
      <c r="I6" s="43"/>
      <c r="U6" s="69" t="s">
        <v>270</v>
      </c>
      <c r="W6" s="44"/>
      <c r="X6" s="44"/>
      <c r="Y6" s="154"/>
      <c r="Z6" s="22">
        <v>1840</v>
      </c>
      <c r="AD6" s="22">
        <v>1840</v>
      </c>
      <c r="AF6" s="22">
        <v>1840</v>
      </c>
      <c r="AJ6" s="22">
        <v>1840</v>
      </c>
      <c r="AL6" s="22">
        <v>1840</v>
      </c>
      <c r="AP6" s="22">
        <v>1840</v>
      </c>
      <c r="AR6" s="22">
        <v>1840</v>
      </c>
      <c r="AV6" s="22">
        <v>1840</v>
      </c>
      <c r="AW6" s="151"/>
      <c r="AX6" s="35">
        <v>2781272000</v>
      </c>
      <c r="AY6" s="22" t="s">
        <v>248</v>
      </c>
      <c r="BD6" s="35">
        <v>2781272000</v>
      </c>
      <c r="BE6" s="22" t="s">
        <v>248</v>
      </c>
      <c r="BI6" s="38"/>
      <c r="BJ6" s="38"/>
      <c r="BK6" s="38"/>
      <c r="BP6" s="38"/>
      <c r="BQ6" s="38"/>
    </row>
    <row r="7" spans="1:72" x14ac:dyDescent="0.2">
      <c r="A7" s="43"/>
      <c r="B7" s="43"/>
      <c r="C7" s="34" t="s">
        <v>154</v>
      </c>
      <c r="D7" s="46" t="s">
        <v>155</v>
      </c>
      <c r="E7" s="46" t="s">
        <v>155</v>
      </c>
      <c r="F7" s="47" t="s">
        <v>113</v>
      </c>
      <c r="G7" s="48"/>
      <c r="I7" s="34" t="s">
        <v>154</v>
      </c>
      <c r="J7" s="47" t="s">
        <v>113</v>
      </c>
      <c r="K7" s="48"/>
      <c r="M7" s="34" t="s">
        <v>154</v>
      </c>
      <c r="N7" s="47" t="s">
        <v>113</v>
      </c>
      <c r="O7" s="48"/>
      <c r="Q7" s="34" t="s">
        <v>154</v>
      </c>
      <c r="R7" s="47" t="s">
        <v>113</v>
      </c>
      <c r="S7" s="48"/>
      <c r="U7" s="34"/>
      <c r="V7" s="34" t="s">
        <v>154</v>
      </c>
      <c r="W7" s="49" t="s">
        <v>113</v>
      </c>
      <c r="X7" s="49"/>
      <c r="Y7" s="155"/>
      <c r="Z7" s="169" t="s">
        <v>362</v>
      </c>
      <c r="AA7" s="170"/>
      <c r="AB7" s="170"/>
      <c r="AC7" s="170"/>
      <c r="AD7" s="171"/>
      <c r="AF7" s="169" t="s">
        <v>267</v>
      </c>
      <c r="AG7" s="170"/>
      <c r="AH7" s="170"/>
      <c r="AI7" s="170"/>
      <c r="AJ7" s="171"/>
      <c r="AL7" s="169" t="s">
        <v>364</v>
      </c>
      <c r="AM7" s="170"/>
      <c r="AN7" s="170"/>
      <c r="AO7" s="170"/>
      <c r="AP7" s="171"/>
      <c r="AR7" s="169" t="s">
        <v>381</v>
      </c>
      <c r="AS7" s="170"/>
      <c r="AT7" s="170"/>
      <c r="AU7" s="170"/>
      <c r="AV7" s="171"/>
      <c r="AW7" s="151"/>
      <c r="AX7" s="169" t="s">
        <v>268</v>
      </c>
      <c r="AY7" s="170"/>
      <c r="AZ7" s="170"/>
      <c r="BA7" s="170"/>
      <c r="BB7" s="171"/>
      <c r="BD7" s="169" t="s">
        <v>269</v>
      </c>
      <c r="BE7" s="170"/>
      <c r="BF7" s="170"/>
      <c r="BG7" s="170"/>
      <c r="BH7" s="171"/>
      <c r="BI7" s="38"/>
      <c r="BJ7" s="169" t="s">
        <v>382</v>
      </c>
      <c r="BK7" s="170"/>
      <c r="BL7" s="170"/>
      <c r="BM7" s="170"/>
      <c r="BN7" s="171"/>
      <c r="BP7" s="169" t="s">
        <v>383</v>
      </c>
      <c r="BQ7" s="170"/>
      <c r="BR7" s="170"/>
      <c r="BS7" s="170"/>
      <c r="BT7" s="171"/>
    </row>
    <row r="8" spans="1:72" x14ac:dyDescent="0.2">
      <c r="A8" s="43"/>
      <c r="B8" s="43" t="s">
        <v>213</v>
      </c>
      <c r="C8" s="34" t="s">
        <v>157</v>
      </c>
      <c r="D8" s="50" t="s">
        <v>158</v>
      </c>
      <c r="E8" s="46" t="s">
        <v>214</v>
      </c>
      <c r="F8" s="43" t="s">
        <v>112</v>
      </c>
      <c r="G8" s="43" t="s">
        <v>160</v>
      </c>
      <c r="I8" s="34" t="s">
        <v>157</v>
      </c>
      <c r="J8" s="43" t="s">
        <v>112</v>
      </c>
      <c r="K8" s="43" t="s">
        <v>160</v>
      </c>
      <c r="M8" s="34" t="s">
        <v>157</v>
      </c>
      <c r="N8" s="43" t="s">
        <v>112</v>
      </c>
      <c r="O8" s="43" t="s">
        <v>160</v>
      </c>
      <c r="Q8" s="34" t="s">
        <v>157</v>
      </c>
      <c r="R8" s="43" t="s">
        <v>112</v>
      </c>
      <c r="S8" s="43" t="s">
        <v>160</v>
      </c>
      <c r="U8" s="34"/>
      <c r="V8" s="34" t="s">
        <v>157</v>
      </c>
      <c r="W8" s="43" t="s">
        <v>112</v>
      </c>
      <c r="X8" s="43" t="s">
        <v>160</v>
      </c>
      <c r="Y8" s="154"/>
      <c r="Z8" s="91" t="s">
        <v>236</v>
      </c>
      <c r="AA8" s="92" t="s">
        <v>237</v>
      </c>
      <c r="AB8" s="90" t="s">
        <v>222</v>
      </c>
      <c r="AC8" s="92" t="s">
        <v>223</v>
      </c>
      <c r="AD8" s="93" t="s">
        <v>224</v>
      </c>
      <c r="AF8" s="91" t="s">
        <v>236</v>
      </c>
      <c r="AG8" s="92" t="s">
        <v>237</v>
      </c>
      <c r="AH8" s="90" t="s">
        <v>222</v>
      </c>
      <c r="AI8" s="92" t="s">
        <v>223</v>
      </c>
      <c r="AJ8" s="93" t="s">
        <v>224</v>
      </c>
      <c r="AL8" s="91" t="s">
        <v>236</v>
      </c>
      <c r="AM8" s="92" t="s">
        <v>237</v>
      </c>
      <c r="AN8" s="90" t="s">
        <v>222</v>
      </c>
      <c r="AO8" s="92" t="s">
        <v>223</v>
      </c>
      <c r="AP8" s="93" t="s">
        <v>224</v>
      </c>
      <c r="AR8" s="91" t="s">
        <v>236</v>
      </c>
      <c r="AS8" s="92" t="s">
        <v>237</v>
      </c>
      <c r="AT8" s="90" t="s">
        <v>222</v>
      </c>
      <c r="AU8" s="92" t="s">
        <v>223</v>
      </c>
      <c r="AV8" s="93" t="s">
        <v>224</v>
      </c>
      <c r="AW8" s="151"/>
      <c r="AX8" s="91" t="s">
        <v>236</v>
      </c>
      <c r="AY8" s="92" t="s">
        <v>237</v>
      </c>
      <c r="AZ8" s="90" t="s">
        <v>222</v>
      </c>
      <c r="BA8" s="92" t="s">
        <v>223</v>
      </c>
      <c r="BB8" s="93" t="s">
        <v>224</v>
      </c>
      <c r="BD8" s="91" t="s">
        <v>236</v>
      </c>
      <c r="BE8" s="92" t="s">
        <v>237</v>
      </c>
      <c r="BF8" s="90" t="s">
        <v>222</v>
      </c>
      <c r="BG8" s="92" t="s">
        <v>223</v>
      </c>
      <c r="BH8" s="93" t="s">
        <v>224</v>
      </c>
      <c r="BI8" s="38"/>
      <c r="BJ8" s="91" t="s">
        <v>236</v>
      </c>
      <c r="BK8" s="92" t="s">
        <v>237</v>
      </c>
      <c r="BL8" s="90" t="s">
        <v>222</v>
      </c>
      <c r="BM8" s="92" t="s">
        <v>223</v>
      </c>
      <c r="BN8" s="93" t="s">
        <v>224</v>
      </c>
      <c r="BP8" s="91" t="s">
        <v>236</v>
      </c>
      <c r="BQ8" s="92" t="s">
        <v>237</v>
      </c>
      <c r="BR8" s="90" t="s">
        <v>222</v>
      </c>
      <c r="BS8" s="92" t="s">
        <v>223</v>
      </c>
      <c r="BT8" s="93" t="s">
        <v>224</v>
      </c>
    </row>
    <row r="9" spans="1:72" x14ac:dyDescent="0.2">
      <c r="A9" s="43" t="s">
        <v>215</v>
      </c>
      <c r="B9" s="43" t="s">
        <v>216</v>
      </c>
      <c r="C9" s="43">
        <v>0</v>
      </c>
      <c r="D9" s="51">
        <v>2450</v>
      </c>
      <c r="E9" s="52">
        <v>100</v>
      </c>
      <c r="F9" s="53">
        <f>$C9*D9/365</f>
        <v>0</v>
      </c>
      <c r="G9" s="53">
        <f>$C9*E9/365</f>
        <v>0</v>
      </c>
      <c r="I9" s="53">
        <f>$C9*G9/365</f>
        <v>0</v>
      </c>
      <c r="R9" s="22" t="s">
        <v>333</v>
      </c>
      <c r="U9" s="43" t="s">
        <v>161</v>
      </c>
      <c r="V9" s="53">
        <v>0</v>
      </c>
      <c r="W9" s="53">
        <v>0</v>
      </c>
      <c r="X9" s="53">
        <v>0</v>
      </c>
      <c r="Y9" s="156"/>
      <c r="Z9" s="38"/>
      <c r="AB9" s="38"/>
      <c r="AC9" s="79"/>
      <c r="AF9" s="38"/>
      <c r="AH9" s="105"/>
      <c r="AI9" s="79"/>
      <c r="AW9" s="151"/>
      <c r="BG9" s="79"/>
      <c r="BI9" s="38"/>
      <c r="BJ9" s="38"/>
      <c r="BK9" s="79"/>
      <c r="BM9" s="79"/>
    </row>
    <row r="10" spans="1:72" x14ac:dyDescent="0.2">
      <c r="A10" s="55" t="s">
        <v>98</v>
      </c>
      <c r="B10" s="55" t="s">
        <v>61</v>
      </c>
      <c r="C10" s="55">
        <v>0</v>
      </c>
      <c r="D10" s="55">
        <v>3390</v>
      </c>
      <c r="E10" s="53">
        <v>137</v>
      </c>
      <c r="F10" s="53">
        <f t="shared" ref="F10:F30" si="0">C10*D10/365</f>
        <v>0</v>
      </c>
      <c r="G10" s="53">
        <f t="shared" ref="G10:I37" si="1">$C10*E10/365</f>
        <v>0</v>
      </c>
      <c r="I10" s="53">
        <f t="shared" si="1"/>
        <v>0</v>
      </c>
      <c r="M10" s="79">
        <f>'Bundles, alternative'!O11</f>
        <v>179.48525073746313</v>
      </c>
      <c r="N10" s="35">
        <f>'Bundles, alternative'!Q11</f>
        <v>1667</v>
      </c>
      <c r="O10" s="35">
        <f>'Bundles, alternative'!R11</f>
        <v>43.273156342182894</v>
      </c>
      <c r="Q10" s="79">
        <f>R10*365/D10</f>
        <v>89.796460176991147</v>
      </c>
      <c r="R10" s="79">
        <v>834</v>
      </c>
      <c r="S10" s="79">
        <f>E10*Q10/365</f>
        <v>33.704424778761059</v>
      </c>
      <c r="U10" s="55" t="s">
        <v>98</v>
      </c>
      <c r="V10" s="53">
        <v>0</v>
      </c>
      <c r="W10" s="53">
        <v>0</v>
      </c>
      <c r="X10" s="53">
        <v>0</v>
      </c>
      <c r="Y10" s="156"/>
      <c r="Z10" s="38"/>
      <c r="AB10" s="38"/>
      <c r="AF10" s="38"/>
      <c r="AH10" s="105"/>
      <c r="AL10" s="38">
        <v>1.7318115617606806</v>
      </c>
      <c r="AM10" s="79">
        <f>AL10*M10</f>
        <v>310.83463239265336</v>
      </c>
      <c r="AR10" s="38">
        <f>AL10</f>
        <v>1.7318115617606806</v>
      </c>
      <c r="AS10" s="79">
        <f>AR10*Q10</f>
        <v>155.51054793969581</v>
      </c>
      <c r="AW10" s="151"/>
      <c r="BG10" s="79"/>
      <c r="BI10" s="38"/>
      <c r="BJ10" s="38">
        <v>1.6626846296735946</v>
      </c>
      <c r="BK10" s="79">
        <f>BJ10*M10</f>
        <v>298.42736765429117</v>
      </c>
      <c r="BM10" s="79"/>
      <c r="BP10" s="38">
        <f>BJ10</f>
        <v>1.6626846296735946</v>
      </c>
      <c r="BQ10" s="79">
        <f>BP10*Q10</f>
        <v>149.30319413538021</v>
      </c>
    </row>
    <row r="11" spans="1:72" x14ac:dyDescent="0.2">
      <c r="A11" s="56" t="s">
        <v>163</v>
      </c>
      <c r="B11" s="56" t="s">
        <v>61</v>
      </c>
      <c r="C11" s="55">
        <v>0</v>
      </c>
      <c r="D11" s="56">
        <v>3370</v>
      </c>
      <c r="E11" s="57">
        <v>88</v>
      </c>
      <c r="F11" s="53">
        <f t="shared" si="0"/>
        <v>0</v>
      </c>
      <c r="G11" s="53">
        <f t="shared" si="1"/>
        <v>0</v>
      </c>
      <c r="I11" s="53">
        <f t="shared" si="1"/>
        <v>0</v>
      </c>
      <c r="R11" s="160"/>
      <c r="U11" s="56" t="s">
        <v>163</v>
      </c>
      <c r="V11" s="53">
        <v>0</v>
      </c>
      <c r="W11" s="53">
        <v>0</v>
      </c>
      <c r="X11" s="53">
        <v>0</v>
      </c>
      <c r="Y11" s="156"/>
      <c r="Z11" s="38"/>
      <c r="AB11" s="38"/>
      <c r="AC11" s="81"/>
      <c r="AF11" s="38"/>
      <c r="AH11" s="105"/>
      <c r="AI11" s="81"/>
      <c r="AW11" s="151"/>
      <c r="BG11" s="79"/>
      <c r="BI11" s="38"/>
      <c r="BJ11" s="38"/>
      <c r="BK11" s="79"/>
      <c r="BM11" s="79"/>
    </row>
    <row r="12" spans="1:72" x14ac:dyDescent="0.2">
      <c r="A12" s="56" t="s">
        <v>164</v>
      </c>
      <c r="B12" s="56" t="s">
        <v>162</v>
      </c>
      <c r="C12" s="55">
        <v>0</v>
      </c>
      <c r="D12" s="56">
        <v>3370</v>
      </c>
      <c r="E12" s="57">
        <v>88</v>
      </c>
      <c r="F12" s="53">
        <f t="shared" si="0"/>
        <v>0</v>
      </c>
      <c r="G12" s="53">
        <f t="shared" si="1"/>
        <v>0</v>
      </c>
      <c r="I12" s="53">
        <f t="shared" si="1"/>
        <v>0</v>
      </c>
      <c r="U12" s="56" t="s">
        <v>164</v>
      </c>
      <c r="V12" s="53">
        <v>0</v>
      </c>
      <c r="W12" s="53">
        <v>0</v>
      </c>
      <c r="X12" s="53">
        <v>0</v>
      </c>
      <c r="Y12" s="156"/>
      <c r="Z12" s="38"/>
      <c r="AB12" s="38"/>
      <c r="AC12" s="81"/>
      <c r="AF12" s="38"/>
      <c r="AH12" s="105"/>
      <c r="AI12" s="81"/>
      <c r="AW12" s="151"/>
      <c r="BG12" s="79"/>
      <c r="BI12" s="38"/>
      <c r="BJ12" s="38"/>
      <c r="BK12" s="79"/>
      <c r="BM12" s="79"/>
    </row>
    <row r="13" spans="1:72" x14ac:dyDescent="0.2">
      <c r="A13" s="55" t="s">
        <v>166</v>
      </c>
      <c r="B13" s="55" t="s">
        <v>217</v>
      </c>
      <c r="C13" s="55">
        <v>0</v>
      </c>
      <c r="D13" s="59">
        <v>3901.9677419354839</v>
      </c>
      <c r="E13" s="57">
        <v>169.54838709677421</v>
      </c>
      <c r="F13" s="53">
        <f t="shared" si="0"/>
        <v>0</v>
      </c>
      <c r="G13" s="53">
        <f t="shared" si="1"/>
        <v>0</v>
      </c>
      <c r="I13" s="53">
        <f t="shared" si="1"/>
        <v>0</v>
      </c>
      <c r="U13" s="60" t="s">
        <v>166</v>
      </c>
      <c r="V13" s="54">
        <f>155*1.0684*0.9918</f>
        <v>164.2440636</v>
      </c>
      <c r="W13" s="53">
        <f>$V13*D13/365</f>
        <v>1755.8220218400002</v>
      </c>
      <c r="X13" s="53">
        <f>$V13*E13/365</f>
        <v>76.294016640000009</v>
      </c>
      <c r="Y13" s="156"/>
      <c r="Z13" s="38"/>
      <c r="AB13" s="38">
        <v>1.07538063705293</v>
      </c>
      <c r="AC13" s="79">
        <f>AB13*$V13</f>
        <v>176.62488574632994</v>
      </c>
      <c r="AF13" s="38"/>
      <c r="AH13" s="105">
        <f>AB13</f>
        <v>1.07538063705293</v>
      </c>
      <c r="AI13" s="79">
        <f>AH13*$V13</f>
        <v>176.62488574632994</v>
      </c>
      <c r="AN13" s="38">
        <f>AH13</f>
        <v>1.07538063705293</v>
      </c>
      <c r="AO13" s="38">
        <f t="shared" ref="AO13" si="2">AI13</f>
        <v>176.62488574632994</v>
      </c>
      <c r="AQ13" s="38"/>
      <c r="AR13" s="38"/>
      <c r="AS13" s="38"/>
      <c r="AT13" s="38">
        <f>AN13</f>
        <v>1.07538063705293</v>
      </c>
      <c r="AU13" s="38">
        <f>AO13</f>
        <v>176.62488574632994</v>
      </c>
      <c r="AV13" s="38"/>
      <c r="AW13" s="151"/>
      <c r="AZ13" s="38">
        <v>1.1821144172103957</v>
      </c>
      <c r="BA13" s="79">
        <f>AZ13*V13</f>
        <v>194.15527552278115</v>
      </c>
      <c r="BF13" s="38">
        <f>AZ13</f>
        <v>1.1821144172103957</v>
      </c>
      <c r="BG13" s="79">
        <f>BA13</f>
        <v>194.15527552278115</v>
      </c>
      <c r="BI13" s="38"/>
      <c r="BK13" s="79"/>
      <c r="BL13" s="38">
        <f>BF13</f>
        <v>1.1821144172103957</v>
      </c>
      <c r="BM13" s="79">
        <f>BG13</f>
        <v>194.15527552278115</v>
      </c>
      <c r="BR13" s="38">
        <f>BL13</f>
        <v>1.1821144172103957</v>
      </c>
      <c r="BS13" s="79">
        <f>BR13*V13</f>
        <v>194.15527552278115</v>
      </c>
    </row>
    <row r="14" spans="1:72" x14ac:dyDescent="0.2">
      <c r="A14" s="55" t="s">
        <v>67</v>
      </c>
      <c r="B14" s="55" t="s">
        <v>61</v>
      </c>
      <c r="C14" s="55">
        <v>0</v>
      </c>
      <c r="D14" s="55">
        <f>3780*0.8</f>
        <v>3024</v>
      </c>
      <c r="E14" s="53">
        <v>110</v>
      </c>
      <c r="F14" s="53">
        <f t="shared" si="0"/>
        <v>0</v>
      </c>
      <c r="G14" s="53">
        <f t="shared" si="1"/>
        <v>0</v>
      </c>
      <c r="I14" s="53">
        <f t="shared" si="1"/>
        <v>0</v>
      </c>
      <c r="U14" s="55" t="s">
        <v>67</v>
      </c>
      <c r="V14" s="53">
        <v>0</v>
      </c>
      <c r="W14" s="53">
        <v>0</v>
      </c>
      <c r="X14" s="53">
        <v>0</v>
      </c>
      <c r="Y14" s="156"/>
      <c r="Z14" s="38"/>
      <c r="AB14" s="38"/>
      <c r="AF14" s="38"/>
      <c r="AH14" s="105"/>
      <c r="AW14" s="151"/>
      <c r="BG14" s="79"/>
      <c r="BI14" s="38"/>
      <c r="BJ14" s="38"/>
      <c r="BK14" s="79"/>
      <c r="BM14" s="79"/>
    </row>
    <row r="15" spans="1:72" x14ac:dyDescent="0.2">
      <c r="A15" s="55" t="s">
        <v>65</v>
      </c>
      <c r="B15" s="55" t="s">
        <v>61</v>
      </c>
      <c r="C15" s="58">
        <v>179</v>
      </c>
      <c r="D15" s="76">
        <f>365*1667/179</f>
        <v>3399.1899441340784</v>
      </c>
      <c r="E15" s="76">
        <f>365*55/179</f>
        <v>112.15083798882682</v>
      </c>
      <c r="F15" s="35">
        <v>1667</v>
      </c>
      <c r="G15" s="22">
        <v>55</v>
      </c>
      <c r="I15" s="53">
        <v>0</v>
      </c>
      <c r="U15" s="22" t="s">
        <v>65</v>
      </c>
      <c r="V15" s="22">
        <v>0</v>
      </c>
      <c r="W15" s="53">
        <v>0</v>
      </c>
      <c r="X15" s="53">
        <v>0</v>
      </c>
      <c r="Y15" s="156"/>
      <c r="Z15" s="38">
        <v>0.65185765550239227</v>
      </c>
      <c r="AA15" s="79">
        <f>Z15*C15</f>
        <v>116.68252033492821</v>
      </c>
      <c r="AB15" s="38"/>
      <c r="AF15" s="38"/>
      <c r="AG15" s="79"/>
      <c r="AH15" s="105"/>
      <c r="AW15" s="151"/>
      <c r="AX15" s="38">
        <v>0.67372009569377977</v>
      </c>
      <c r="AY15" s="79">
        <f>AX15*C15</f>
        <v>120.59589712918658</v>
      </c>
      <c r="BG15" s="79"/>
      <c r="BI15" s="38"/>
      <c r="BJ15" s="38"/>
      <c r="BK15" s="79"/>
      <c r="BM15" s="79"/>
    </row>
    <row r="16" spans="1:72" x14ac:dyDescent="0.2">
      <c r="A16" s="55" t="s">
        <v>100</v>
      </c>
      <c r="B16" s="55" t="s">
        <v>61</v>
      </c>
      <c r="C16" s="55">
        <v>0</v>
      </c>
      <c r="D16" s="22">
        <v>3610</v>
      </c>
      <c r="E16" s="22">
        <v>69</v>
      </c>
      <c r="F16" s="61">
        <f t="shared" si="0"/>
        <v>0</v>
      </c>
      <c r="G16" s="61">
        <f t="shared" si="1"/>
        <v>0</v>
      </c>
      <c r="I16" s="61">
        <f t="shared" si="1"/>
        <v>0</v>
      </c>
      <c r="U16" s="55" t="s">
        <v>100</v>
      </c>
      <c r="V16" s="53">
        <v>0</v>
      </c>
      <c r="W16" s="53">
        <v>0</v>
      </c>
      <c r="X16" s="53">
        <v>0</v>
      </c>
      <c r="Y16" s="156"/>
      <c r="Z16" s="38"/>
      <c r="AB16" s="38"/>
      <c r="AF16" s="38"/>
      <c r="AG16" s="79"/>
      <c r="AH16" s="105"/>
      <c r="AP16" s="69"/>
      <c r="AW16" s="151"/>
      <c r="BG16" s="79"/>
      <c r="BI16" s="38"/>
      <c r="BJ16" s="38"/>
      <c r="BK16" s="79"/>
      <c r="BM16" s="79"/>
    </row>
    <row r="17" spans="1:71" x14ac:dyDescent="0.2">
      <c r="A17" s="55" t="s">
        <v>168</v>
      </c>
      <c r="B17" s="55" t="s">
        <v>61</v>
      </c>
      <c r="C17" s="55">
        <v>0</v>
      </c>
      <c r="D17" s="55">
        <v>3370</v>
      </c>
      <c r="E17" s="61">
        <v>108</v>
      </c>
      <c r="F17" s="61">
        <f t="shared" si="0"/>
        <v>0</v>
      </c>
      <c r="G17" s="61">
        <f t="shared" si="1"/>
        <v>0</v>
      </c>
      <c r="I17" s="61">
        <f t="shared" si="1"/>
        <v>0</v>
      </c>
      <c r="R17" s="22" t="s">
        <v>333</v>
      </c>
      <c r="U17" s="55" t="s">
        <v>168</v>
      </c>
      <c r="V17" s="53">
        <v>0</v>
      </c>
      <c r="W17" s="53">
        <v>0</v>
      </c>
      <c r="X17" s="53">
        <v>0</v>
      </c>
      <c r="Y17" s="156"/>
      <c r="Z17" s="38"/>
      <c r="AB17" s="38"/>
      <c r="AF17" s="38"/>
      <c r="AG17" s="83"/>
      <c r="AH17" s="105"/>
      <c r="AP17" s="69"/>
      <c r="AW17" s="151"/>
      <c r="BG17" s="79"/>
      <c r="BI17" s="38"/>
      <c r="BJ17" s="38"/>
      <c r="BK17" s="79"/>
      <c r="BM17" s="79"/>
    </row>
    <row r="18" spans="1:71" x14ac:dyDescent="0.2">
      <c r="A18" s="55" t="s">
        <v>66</v>
      </c>
      <c r="B18" s="55" t="s">
        <v>61</v>
      </c>
      <c r="C18" s="55">
        <v>0</v>
      </c>
      <c r="D18" s="55">
        <v>3510</v>
      </c>
      <c r="E18" s="61">
        <v>75</v>
      </c>
      <c r="I18" s="22">
        <v>171</v>
      </c>
      <c r="J18" s="35">
        <v>1677</v>
      </c>
      <c r="K18" s="22">
        <v>47</v>
      </c>
      <c r="Q18" s="79">
        <f>R18*365/D18</f>
        <v>86.726495726495727</v>
      </c>
      <c r="R18" s="79">
        <v>834</v>
      </c>
      <c r="S18" s="79">
        <f>E18*Q18/365</f>
        <v>17.820512820512821</v>
      </c>
      <c r="U18" s="55" t="s">
        <v>66</v>
      </c>
      <c r="V18" s="61">
        <v>0</v>
      </c>
      <c r="W18" s="53">
        <v>0</v>
      </c>
      <c r="X18" s="53">
        <v>0</v>
      </c>
      <c r="Y18" s="156"/>
      <c r="AB18" s="38"/>
      <c r="AF18" s="38">
        <v>1.6572134991336478</v>
      </c>
      <c r="AG18" s="79">
        <f>AF18*I18</f>
        <v>283.38350835185378</v>
      </c>
      <c r="AH18" s="105"/>
      <c r="AP18" s="69"/>
      <c r="AR18" s="38">
        <f>AF18</f>
        <v>1.6572134991336478</v>
      </c>
      <c r="AS18" s="79">
        <f>AR18*Q18</f>
        <v>143.72431945050533</v>
      </c>
      <c r="AW18" s="151"/>
      <c r="BD18" s="38">
        <v>1.3885124858975475</v>
      </c>
      <c r="BE18" s="79">
        <f>BD18*I18</f>
        <v>237.43563508848061</v>
      </c>
      <c r="BG18" s="79"/>
      <c r="BJ18" s="38"/>
      <c r="BK18" s="79"/>
      <c r="BM18" s="79"/>
      <c r="BP18" s="38">
        <f>BD18</f>
        <v>1.3885124858975475</v>
      </c>
      <c r="BQ18" s="79">
        <f>BP18*Q18</f>
        <v>120.42082217437961</v>
      </c>
    </row>
    <row r="19" spans="1:71" x14ac:dyDescent="0.2">
      <c r="A19" s="55" t="s">
        <v>169</v>
      </c>
      <c r="B19" s="55" t="s">
        <v>61</v>
      </c>
      <c r="C19" s="55">
        <v>0</v>
      </c>
      <c r="D19" s="55">
        <v>3640</v>
      </c>
      <c r="E19" s="100"/>
      <c r="F19" s="53">
        <f t="shared" ref="F19" si="3">C19*D19/365</f>
        <v>0</v>
      </c>
      <c r="G19" s="53">
        <f t="shared" ref="G19" si="4">$C19*E19/365</f>
        <v>0</v>
      </c>
      <c r="I19" s="61">
        <v>0</v>
      </c>
      <c r="U19" s="55" t="s">
        <v>169</v>
      </c>
      <c r="V19" s="61">
        <v>0</v>
      </c>
      <c r="W19" s="53">
        <v>0</v>
      </c>
      <c r="X19" s="53">
        <v>0</v>
      </c>
      <c r="Y19" s="156"/>
      <c r="Z19" s="38"/>
      <c r="AB19" s="38"/>
      <c r="AF19" s="38"/>
      <c r="AG19" s="83"/>
      <c r="AH19" s="105"/>
      <c r="AP19" s="69"/>
      <c r="AW19" s="151"/>
      <c r="BG19" s="79"/>
      <c r="BK19" s="79"/>
      <c r="BM19" s="79"/>
    </row>
    <row r="20" spans="1:71" x14ac:dyDescent="0.2">
      <c r="A20" s="55" t="s">
        <v>170</v>
      </c>
      <c r="B20" s="55" t="s">
        <v>218</v>
      </c>
      <c r="C20" s="55">
        <v>0</v>
      </c>
      <c r="D20" s="55">
        <v>3920</v>
      </c>
      <c r="E20" s="61">
        <v>343</v>
      </c>
      <c r="F20" s="53">
        <f t="shared" ref="F20" si="5">C20*D20/365</f>
        <v>0</v>
      </c>
      <c r="G20" s="53">
        <f t="shared" ref="G20" si="6">$C20*E20/365</f>
        <v>0</v>
      </c>
      <c r="I20" s="61">
        <v>0</v>
      </c>
      <c r="U20" s="55" t="s">
        <v>170</v>
      </c>
      <c r="V20" s="61">
        <v>0</v>
      </c>
      <c r="W20" s="53">
        <v>0</v>
      </c>
      <c r="X20" s="53">
        <v>0</v>
      </c>
      <c r="Y20" s="156"/>
      <c r="Z20" s="38"/>
      <c r="AB20" s="38"/>
      <c r="AF20" s="38"/>
      <c r="AG20" s="83"/>
      <c r="AH20" s="105"/>
      <c r="AP20" s="69"/>
      <c r="AW20" s="151"/>
      <c r="BG20" s="79"/>
      <c r="BK20" s="79"/>
      <c r="BM20" s="79"/>
    </row>
    <row r="21" spans="1:71" x14ac:dyDescent="0.2">
      <c r="A21" s="55" t="s">
        <v>172</v>
      </c>
      <c r="B21" s="55" t="s">
        <v>174</v>
      </c>
      <c r="C21" s="58">
        <v>20</v>
      </c>
      <c r="D21" s="55">
        <v>1125</v>
      </c>
      <c r="E21" s="61">
        <v>71</v>
      </c>
      <c r="F21" s="35">
        <v>187</v>
      </c>
      <c r="G21" s="22">
        <v>14</v>
      </c>
      <c r="I21" s="22">
        <v>20</v>
      </c>
      <c r="J21" s="35">
        <v>187</v>
      </c>
      <c r="K21" s="22">
        <v>14</v>
      </c>
      <c r="M21" s="22">
        <v>20</v>
      </c>
      <c r="N21" s="35">
        <f>'Bundles, alternative'!Q22</f>
        <v>187</v>
      </c>
      <c r="O21" s="35">
        <f>'Bundles, alternative'!R22</f>
        <v>14</v>
      </c>
      <c r="Q21" s="22">
        <v>20</v>
      </c>
      <c r="R21" s="35">
        <f>N21</f>
        <v>187</v>
      </c>
      <c r="S21" s="35">
        <f>O21</f>
        <v>14</v>
      </c>
      <c r="U21" s="60" t="s">
        <v>172</v>
      </c>
      <c r="V21" s="54">
        <f>20*1.0684*0.9918</f>
        <v>21.192782400000002</v>
      </c>
      <c r="W21" s="53">
        <f>$V21*D21/365</f>
        <v>65.320219726027403</v>
      </c>
      <c r="X21" s="53">
        <f>$V21*E21/365</f>
        <v>4.122431644931507</v>
      </c>
      <c r="Y21" s="156"/>
      <c r="Z21" s="38">
        <v>1.2195895334928228</v>
      </c>
      <c r="AA21" s="79">
        <f>Z21*C21</f>
        <v>24.391790669856455</v>
      </c>
      <c r="AB21" s="38">
        <v>0.98470330018902985</v>
      </c>
      <c r="AC21" s="79">
        <f>AB21*$V21</f>
        <v>20.868602769467991</v>
      </c>
      <c r="AD21" s="127">
        <f>Z21/AB21</f>
        <v>1.2385350320839819</v>
      </c>
      <c r="AF21" s="38">
        <v>1.2195895334928228</v>
      </c>
      <c r="AG21" s="79">
        <f>AF21*I21</f>
        <v>24.391790669856455</v>
      </c>
      <c r="AH21" s="105">
        <f>AB21</f>
        <v>0.98470330018902985</v>
      </c>
      <c r="AI21" s="79">
        <f>AH21*$V21</f>
        <v>20.868602769467991</v>
      </c>
      <c r="AJ21" s="127">
        <f>AF21/AH21</f>
        <v>1.2385350320839819</v>
      </c>
      <c r="AL21" s="38">
        <f>AF21</f>
        <v>1.2195895334928228</v>
      </c>
      <c r="AM21" s="38">
        <f>AG21</f>
        <v>24.391790669856455</v>
      </c>
      <c r="AN21" s="38">
        <f t="shared" ref="AN21:AN48" si="7">AH21</f>
        <v>0.98470330018902985</v>
      </c>
      <c r="AO21" s="38">
        <f t="shared" ref="AO21:AO48" si="8">AI21</f>
        <v>20.868602769467991</v>
      </c>
      <c r="AP21" s="137">
        <f t="shared" ref="AP21:AP41" si="9">AJ21</f>
        <v>1.2385350320839819</v>
      </c>
      <c r="AQ21" s="38"/>
      <c r="AR21" s="38">
        <f>AL21</f>
        <v>1.2195895334928228</v>
      </c>
      <c r="AS21" s="79">
        <f>AR21*Q21</f>
        <v>24.391790669856455</v>
      </c>
      <c r="AT21" s="38">
        <f>AN21</f>
        <v>0.98470330018902985</v>
      </c>
      <c r="AU21" s="38">
        <f>AO21</f>
        <v>20.868602769467991</v>
      </c>
      <c r="AV21" s="137">
        <f t="shared" ref="AV21:AV22" si="10">AP21</f>
        <v>1.2385350320839819</v>
      </c>
      <c r="AW21" s="151"/>
      <c r="AX21" s="38">
        <v>1.4461602631578947</v>
      </c>
      <c r="AY21" s="79">
        <f>AX21*C21</f>
        <v>28.923205263157893</v>
      </c>
      <c r="AZ21" s="38">
        <v>1.0948388554474076</v>
      </c>
      <c r="BA21" s="79">
        <f>AZ21*V21</f>
        <v>23.202681626561965</v>
      </c>
      <c r="BB21" s="127">
        <f>AX21/AZ21</f>
        <v>1.3208886914841171</v>
      </c>
      <c r="BD21" s="38">
        <v>1.4461602631578947</v>
      </c>
      <c r="BE21" s="79">
        <f>BD21*I21</f>
        <v>28.923205263157893</v>
      </c>
      <c r="BF21" s="38">
        <f>AZ21</f>
        <v>1.0948388554474076</v>
      </c>
      <c r="BG21" s="79">
        <f>BA21</f>
        <v>23.202681626561965</v>
      </c>
      <c r="BH21" s="127">
        <f>BD21/BF21</f>
        <v>1.3208886914841171</v>
      </c>
      <c r="BJ21" s="38">
        <f t="shared" ref="BJ21:BM22" si="11">BD21</f>
        <v>1.4461602631578947</v>
      </c>
      <c r="BK21" s="79">
        <f t="shared" si="11"/>
        <v>28.923205263157893</v>
      </c>
      <c r="BL21" s="38">
        <f t="shared" si="11"/>
        <v>1.0948388554474076</v>
      </c>
      <c r="BM21" s="79">
        <f t="shared" si="11"/>
        <v>23.202681626561965</v>
      </c>
      <c r="BP21" s="38">
        <f>BJ21</f>
        <v>1.4461602631578947</v>
      </c>
      <c r="BQ21" s="79">
        <f>BP21*Q21</f>
        <v>28.923205263157893</v>
      </c>
      <c r="BR21" s="38">
        <f>BL21</f>
        <v>1.0948388554474076</v>
      </c>
      <c r="BS21" s="79">
        <f>BR21*V21</f>
        <v>23.202681626561965</v>
      </c>
    </row>
    <row r="22" spans="1:71" x14ac:dyDescent="0.2">
      <c r="A22" s="55" t="s">
        <v>175</v>
      </c>
      <c r="B22" s="55" t="s">
        <v>61</v>
      </c>
      <c r="C22" s="101">
        <v>3</v>
      </c>
      <c r="D22" s="55">
        <v>2500</v>
      </c>
      <c r="E22" s="61">
        <v>200</v>
      </c>
      <c r="F22" s="35">
        <v>21</v>
      </c>
      <c r="G22" s="22">
        <v>2</v>
      </c>
      <c r="I22" s="22">
        <v>3</v>
      </c>
      <c r="J22" s="35">
        <v>8</v>
      </c>
      <c r="K22" s="22">
        <v>2</v>
      </c>
      <c r="M22" s="22">
        <v>3</v>
      </c>
      <c r="N22" s="35">
        <f>'Bundles, alternative'!Q23</f>
        <v>21</v>
      </c>
      <c r="O22" s="35">
        <f>'Bundles, alternative'!R23</f>
        <v>2</v>
      </c>
      <c r="Q22" s="22">
        <v>3</v>
      </c>
      <c r="R22" s="35">
        <f>N22</f>
        <v>21</v>
      </c>
      <c r="S22" s="35">
        <f>O22</f>
        <v>2</v>
      </c>
      <c r="U22" s="60" t="s">
        <v>176</v>
      </c>
      <c r="V22" s="54">
        <f>5*1.0684*0.9918</f>
        <v>5.2981956000000006</v>
      </c>
      <c r="W22" s="53">
        <f>$V22*D22/365</f>
        <v>36.289010958904115</v>
      </c>
      <c r="X22" s="53">
        <f>$V22*E22/365</f>
        <v>2.9031208767123289</v>
      </c>
      <c r="Y22" s="156"/>
      <c r="Z22" s="38">
        <v>2.5531387298967916</v>
      </c>
      <c r="AA22" s="79">
        <f>Z22*C22</f>
        <v>7.6594161896903747</v>
      </c>
      <c r="AB22" s="38">
        <v>6.4720386149565421</v>
      </c>
      <c r="AC22" s="79">
        <f>AB22*$V22</f>
        <v>34.290126512792853</v>
      </c>
      <c r="AD22" s="127">
        <f>Z22/AB22</f>
        <v>0.39448756130666801</v>
      </c>
      <c r="AF22" s="38">
        <v>2.5531387298967916</v>
      </c>
      <c r="AG22" s="79">
        <f>AF22*I22</f>
        <v>7.6594161896903747</v>
      </c>
      <c r="AH22" s="105">
        <f>AB22</f>
        <v>6.4720386149565421</v>
      </c>
      <c r="AI22" s="79">
        <f>AH22*$V22</f>
        <v>34.290126512792853</v>
      </c>
      <c r="AJ22" s="127">
        <f>AF22/AH22</f>
        <v>0.39448756130666801</v>
      </c>
      <c r="AL22" s="38">
        <f t="shared" ref="AL22:AL48" si="12">AF22</f>
        <v>2.5531387298967916</v>
      </c>
      <c r="AM22" s="38">
        <f t="shared" ref="AM22:AM47" si="13">AG22</f>
        <v>7.6594161896903747</v>
      </c>
      <c r="AN22" s="38">
        <f t="shared" si="7"/>
        <v>6.4720386149565421</v>
      </c>
      <c r="AO22" s="38">
        <f t="shared" si="8"/>
        <v>34.290126512792853</v>
      </c>
      <c r="AP22" s="137">
        <f t="shared" si="9"/>
        <v>0.39448756130666801</v>
      </c>
      <c r="AQ22" s="38"/>
      <c r="AR22" s="38">
        <f>AL22</f>
        <v>2.5531387298967916</v>
      </c>
      <c r="AS22" s="79">
        <f>AR22*Q22</f>
        <v>7.6594161896903747</v>
      </c>
      <c r="AT22" s="38">
        <f>AN22</f>
        <v>6.4720386149565421</v>
      </c>
      <c r="AU22" s="38">
        <f>AO22</f>
        <v>34.290126512792853</v>
      </c>
      <c r="AV22" s="137">
        <f t="shared" si="10"/>
        <v>0.39448756130666801</v>
      </c>
      <c r="AW22" s="151"/>
      <c r="AX22" s="38">
        <v>2.4512277301740202</v>
      </c>
      <c r="AY22" s="79">
        <f>AX22*C22</f>
        <v>7.3536831905220605</v>
      </c>
      <c r="AZ22" s="38">
        <v>6.5202648475952261</v>
      </c>
      <c r="BA22" s="79">
        <f>AZ22*V22</f>
        <v>34.545638526363703</v>
      </c>
      <c r="BB22" s="127">
        <f>AX22/AZ22</f>
        <v>0.37593990236118563</v>
      </c>
      <c r="BD22" s="38">
        <v>2.4512277301740202</v>
      </c>
      <c r="BE22" s="79">
        <f>BD22*I22</f>
        <v>7.3536831905220605</v>
      </c>
      <c r="BF22" s="38">
        <f>AZ22</f>
        <v>6.5202648475952261</v>
      </c>
      <c r="BG22" s="79">
        <f>BA22</f>
        <v>34.545638526363703</v>
      </c>
      <c r="BH22" s="127">
        <f>BD22/BF22</f>
        <v>0.37593990236118563</v>
      </c>
      <c r="BJ22" s="38">
        <f t="shared" si="11"/>
        <v>2.4512277301740202</v>
      </c>
      <c r="BK22" s="79">
        <f t="shared" si="11"/>
        <v>7.3536831905220605</v>
      </c>
      <c r="BL22" s="38">
        <f t="shared" si="11"/>
        <v>6.5202648475952261</v>
      </c>
      <c r="BM22" s="79">
        <f t="shared" si="11"/>
        <v>34.545638526363703</v>
      </c>
      <c r="BP22" s="38">
        <f>BJ22</f>
        <v>2.4512277301740202</v>
      </c>
      <c r="BQ22" s="79">
        <f>BP22*Q22</f>
        <v>7.3536831905220605</v>
      </c>
      <c r="BR22" s="38">
        <f>BL22</f>
        <v>6.5202648475952261</v>
      </c>
      <c r="BS22" s="79">
        <f>BR22*V22</f>
        <v>34.545638526363703</v>
      </c>
    </row>
    <row r="23" spans="1:71" x14ac:dyDescent="0.2">
      <c r="A23" s="55" t="s">
        <v>177</v>
      </c>
      <c r="B23" s="55" t="s">
        <v>61</v>
      </c>
      <c r="C23" s="55">
        <v>0</v>
      </c>
      <c r="D23" s="55">
        <v>1050</v>
      </c>
      <c r="E23" s="61">
        <v>181</v>
      </c>
      <c r="F23" s="77">
        <f t="shared" si="0"/>
        <v>0</v>
      </c>
      <c r="G23" s="61">
        <f t="shared" si="1"/>
        <v>0</v>
      </c>
      <c r="I23" s="22">
        <v>0</v>
      </c>
      <c r="U23" s="55" t="s">
        <v>177</v>
      </c>
      <c r="V23" s="61">
        <v>0</v>
      </c>
      <c r="W23" s="61">
        <v>0</v>
      </c>
      <c r="X23" s="61">
        <v>0</v>
      </c>
      <c r="Y23" s="156"/>
      <c r="Z23" s="38"/>
      <c r="AA23" s="79"/>
      <c r="AB23" s="38"/>
      <c r="AF23" s="38"/>
      <c r="AG23" s="38"/>
      <c r="AH23" s="105"/>
      <c r="AP23" s="69"/>
      <c r="AW23" s="151"/>
      <c r="BG23" s="79"/>
      <c r="BK23" s="79"/>
      <c r="BM23" s="79"/>
    </row>
    <row r="24" spans="1:71" x14ac:dyDescent="0.2">
      <c r="A24" s="55" t="s">
        <v>178</v>
      </c>
      <c r="B24" s="55" t="s">
        <v>174</v>
      </c>
      <c r="C24" s="55">
        <v>0</v>
      </c>
      <c r="D24" s="55">
        <v>1553</v>
      </c>
      <c r="E24" s="61">
        <v>0</v>
      </c>
      <c r="F24" s="61">
        <f t="shared" si="0"/>
        <v>0</v>
      </c>
      <c r="G24" s="61">
        <f t="shared" si="1"/>
        <v>0</v>
      </c>
      <c r="I24" s="22">
        <v>0</v>
      </c>
      <c r="U24" s="55" t="s">
        <v>180</v>
      </c>
      <c r="V24" s="61">
        <v>0</v>
      </c>
      <c r="W24" s="61">
        <v>0</v>
      </c>
      <c r="X24" s="61">
        <v>0</v>
      </c>
      <c r="Y24" s="156"/>
      <c r="Z24" s="38"/>
      <c r="AA24" s="79"/>
      <c r="AB24" s="38"/>
      <c r="AF24" s="38"/>
      <c r="AG24" s="38"/>
      <c r="AH24" s="105"/>
      <c r="AP24" s="69"/>
      <c r="AW24" s="151"/>
      <c r="BG24" s="79"/>
      <c r="BK24" s="79"/>
      <c r="BM24" s="79"/>
    </row>
    <row r="25" spans="1:71" x14ac:dyDescent="0.2">
      <c r="A25" s="55" t="s">
        <v>181</v>
      </c>
      <c r="B25" s="55" t="s">
        <v>174</v>
      </c>
      <c r="C25" s="55">
        <v>0</v>
      </c>
      <c r="D25" s="59">
        <v>425.16483516483515</v>
      </c>
      <c r="E25" s="59">
        <v>4.0109890109890109</v>
      </c>
      <c r="F25" s="61">
        <f t="shared" si="0"/>
        <v>0</v>
      </c>
      <c r="G25" s="61">
        <f t="shared" si="1"/>
        <v>0</v>
      </c>
      <c r="I25" s="22">
        <v>0</v>
      </c>
      <c r="U25" s="55" t="s">
        <v>181</v>
      </c>
      <c r="V25" s="61">
        <v>0</v>
      </c>
      <c r="W25" s="61">
        <v>0</v>
      </c>
      <c r="X25" s="61">
        <v>0</v>
      </c>
      <c r="Y25" s="156"/>
      <c r="Z25" s="38"/>
      <c r="AA25" s="79"/>
      <c r="AB25" s="38"/>
      <c r="AF25" s="38"/>
      <c r="AG25" s="79"/>
      <c r="AH25" s="105"/>
      <c r="AP25" s="69"/>
      <c r="AW25" s="151"/>
      <c r="BG25" s="79"/>
      <c r="BK25" s="79"/>
      <c r="BM25" s="79"/>
    </row>
    <row r="26" spans="1:71" x14ac:dyDescent="0.2">
      <c r="A26" s="55" t="s">
        <v>182</v>
      </c>
      <c r="B26" s="55" t="s">
        <v>61</v>
      </c>
      <c r="C26" s="58">
        <v>3</v>
      </c>
      <c r="D26" s="59">
        <v>8800</v>
      </c>
      <c r="E26" s="59">
        <v>0</v>
      </c>
      <c r="F26" s="35">
        <v>67</v>
      </c>
      <c r="G26" s="22">
        <v>0</v>
      </c>
      <c r="I26" s="22">
        <v>3</v>
      </c>
      <c r="J26" s="35">
        <v>67</v>
      </c>
      <c r="K26" s="22">
        <v>0</v>
      </c>
      <c r="M26" s="22">
        <v>3</v>
      </c>
      <c r="N26" s="35">
        <f>'Bundles, alternative'!Q27</f>
        <v>67</v>
      </c>
      <c r="O26" s="35">
        <f>'Bundles, alternative'!R27</f>
        <v>0</v>
      </c>
      <c r="Q26" s="22">
        <v>3</v>
      </c>
      <c r="R26" s="35">
        <f>N26</f>
        <v>67</v>
      </c>
      <c r="S26" s="35">
        <f>'Bundles, alternative'!V27</f>
        <v>0</v>
      </c>
      <c r="U26" s="55" t="s">
        <v>182</v>
      </c>
      <c r="V26" s="61">
        <v>0</v>
      </c>
      <c r="W26" s="61">
        <v>0</v>
      </c>
      <c r="X26" s="61">
        <v>0</v>
      </c>
      <c r="Y26" s="156"/>
      <c r="Z26" s="38">
        <v>5.0197436572773348</v>
      </c>
      <c r="AA26" s="79">
        <f>Z26*C26</f>
        <v>15.059230971832005</v>
      </c>
      <c r="AB26" s="38"/>
      <c r="AF26" s="38">
        <v>5.0197436572773348</v>
      </c>
      <c r="AG26" s="79">
        <f>AF26*I26</f>
        <v>15.059230971832005</v>
      </c>
      <c r="AH26" s="105"/>
      <c r="AL26" s="38">
        <f t="shared" si="12"/>
        <v>5.0197436572773348</v>
      </c>
      <c r="AM26" s="38">
        <f t="shared" si="13"/>
        <v>15.059230971832005</v>
      </c>
      <c r="AP26" s="69"/>
      <c r="AW26" s="151"/>
      <c r="AX26" s="38">
        <v>4.8193757381843332</v>
      </c>
      <c r="AY26" s="79">
        <f>AX26*C26</f>
        <v>14.458127214552999</v>
      </c>
      <c r="BD26" s="38">
        <v>4.8193757381843332</v>
      </c>
      <c r="BE26" s="79">
        <f>BD26*I26</f>
        <v>14.458127214552999</v>
      </c>
      <c r="BG26" s="79"/>
      <c r="BJ26" s="38">
        <f>BD26</f>
        <v>4.8193757381843332</v>
      </c>
      <c r="BK26" s="79">
        <f>BE26</f>
        <v>14.458127214552999</v>
      </c>
      <c r="BM26" s="79"/>
      <c r="BP26" s="38">
        <f>BJ26</f>
        <v>4.8193757381843332</v>
      </c>
      <c r="BQ26" s="79">
        <f>BP26*Q26</f>
        <v>14.458127214552999</v>
      </c>
    </row>
    <row r="27" spans="1:71" x14ac:dyDescent="0.2">
      <c r="A27" s="55" t="s">
        <v>183</v>
      </c>
      <c r="B27" s="55" t="s">
        <v>61</v>
      </c>
      <c r="C27" s="55">
        <v>0</v>
      </c>
      <c r="D27" s="55">
        <v>8760</v>
      </c>
      <c r="E27" s="59">
        <v>0</v>
      </c>
      <c r="F27" s="61">
        <f t="shared" si="0"/>
        <v>0</v>
      </c>
      <c r="G27" s="61">
        <f t="shared" si="1"/>
        <v>0</v>
      </c>
      <c r="I27" s="22">
        <v>0</v>
      </c>
      <c r="U27" s="55" t="s">
        <v>183</v>
      </c>
      <c r="V27" s="61">
        <v>0</v>
      </c>
      <c r="W27" s="61">
        <v>0</v>
      </c>
      <c r="X27" s="61">
        <v>0</v>
      </c>
      <c r="Y27" s="156"/>
      <c r="Z27" s="38"/>
      <c r="AA27" s="79"/>
      <c r="AB27" s="38"/>
      <c r="AF27" s="38"/>
      <c r="AG27" s="79"/>
      <c r="AH27" s="105"/>
      <c r="AP27" s="69"/>
      <c r="AW27" s="151"/>
      <c r="AY27" s="79"/>
      <c r="BG27" s="79"/>
      <c r="BK27" s="79"/>
      <c r="BM27" s="79"/>
    </row>
    <row r="28" spans="1:71" x14ac:dyDescent="0.2">
      <c r="A28" s="55" t="s">
        <v>184</v>
      </c>
      <c r="B28" s="55" t="s">
        <v>162</v>
      </c>
      <c r="C28" s="55">
        <v>0</v>
      </c>
      <c r="D28" s="55">
        <v>7286</v>
      </c>
      <c r="E28" s="61">
        <v>7</v>
      </c>
      <c r="F28" s="61">
        <f t="shared" si="0"/>
        <v>0</v>
      </c>
      <c r="G28" s="61">
        <f t="shared" si="1"/>
        <v>0</v>
      </c>
      <c r="I28" s="22">
        <v>0</v>
      </c>
      <c r="U28" s="60" t="s">
        <v>184</v>
      </c>
      <c r="V28" s="54">
        <f>3*1.0684*0.9918</f>
        <v>3.1789173600000002</v>
      </c>
      <c r="W28" s="53">
        <f>$V28*D28/365</f>
        <v>63.456416123178087</v>
      </c>
      <c r="X28" s="53">
        <f>$V28*E28/365</f>
        <v>6.0965538410958912E-2</v>
      </c>
      <c r="Y28" s="156"/>
      <c r="Z28" s="38"/>
      <c r="AA28" s="79"/>
      <c r="AB28" s="38">
        <v>11.188468420542264</v>
      </c>
      <c r="AC28" s="79">
        <f>AB28*$V28</f>
        <v>35.567216493873588</v>
      </c>
      <c r="AF28" s="38"/>
      <c r="AG28" s="79"/>
      <c r="AH28" s="105">
        <f>AB28</f>
        <v>11.188468420542264</v>
      </c>
      <c r="AI28" s="79">
        <f>AH28*$V28</f>
        <v>35.567216493873588</v>
      </c>
      <c r="AN28" s="38">
        <f t="shared" si="7"/>
        <v>11.188468420542264</v>
      </c>
      <c r="AO28" s="38">
        <f t="shared" si="8"/>
        <v>35.567216493873588</v>
      </c>
      <c r="AP28" s="69"/>
      <c r="AT28" s="38">
        <f>AN28</f>
        <v>11.188468420542264</v>
      </c>
      <c r="AU28" s="38">
        <f>AO28</f>
        <v>35.567216493873588</v>
      </c>
      <c r="AW28" s="151"/>
      <c r="AZ28" s="38">
        <v>11.296336608546055</v>
      </c>
      <c r="BA28" s="79">
        <f>AZ28*V28</f>
        <v>35.910120549310577</v>
      </c>
      <c r="BF28" s="38">
        <f>AZ28</f>
        <v>11.296336608546055</v>
      </c>
      <c r="BG28" s="79">
        <f>BA28</f>
        <v>35.910120549310577</v>
      </c>
      <c r="BK28" s="79"/>
      <c r="BL28" s="38">
        <f>BF28</f>
        <v>11.296336608546055</v>
      </c>
      <c r="BM28" s="79">
        <f>BG28</f>
        <v>35.910120549310577</v>
      </c>
      <c r="BR28" s="38">
        <f>BL28</f>
        <v>11.296336608546055</v>
      </c>
      <c r="BS28" s="79">
        <f>BR28*V28</f>
        <v>35.910120549310577</v>
      </c>
    </row>
    <row r="29" spans="1:71" x14ac:dyDescent="0.2">
      <c r="A29" s="55" t="s">
        <v>186</v>
      </c>
      <c r="B29" s="55" t="s">
        <v>61</v>
      </c>
      <c r="C29" s="55">
        <v>0</v>
      </c>
      <c r="D29" s="55">
        <v>3750</v>
      </c>
      <c r="E29" s="44">
        <v>214</v>
      </c>
      <c r="F29" s="61">
        <f t="shared" si="0"/>
        <v>0</v>
      </c>
      <c r="G29" s="61">
        <f t="shared" si="1"/>
        <v>0</v>
      </c>
      <c r="I29" s="22">
        <v>0</v>
      </c>
      <c r="U29" s="55" t="s">
        <v>186</v>
      </c>
      <c r="V29" s="61">
        <v>0</v>
      </c>
      <c r="W29" s="61">
        <v>0</v>
      </c>
      <c r="X29" s="61">
        <v>0</v>
      </c>
      <c r="Y29" s="156"/>
      <c r="Z29" s="38"/>
      <c r="AA29" s="79"/>
      <c r="AB29" s="38"/>
      <c r="AF29" s="38"/>
      <c r="AG29" s="79"/>
      <c r="AH29" s="105"/>
      <c r="AP29" s="69"/>
      <c r="AW29" s="151"/>
      <c r="BG29" s="79"/>
      <c r="BK29" s="79"/>
      <c r="BM29" s="79"/>
    </row>
    <row r="30" spans="1:71" x14ac:dyDescent="0.2">
      <c r="A30" s="55" t="s">
        <v>219</v>
      </c>
      <c r="B30" s="55" t="s">
        <v>188</v>
      </c>
      <c r="C30" s="62">
        <v>0</v>
      </c>
      <c r="D30" s="55">
        <v>79</v>
      </c>
      <c r="E30" s="44">
        <v>6.25</v>
      </c>
      <c r="F30" s="61">
        <f t="shared" si="0"/>
        <v>0</v>
      </c>
      <c r="G30" s="61">
        <f t="shared" si="1"/>
        <v>0</v>
      </c>
      <c r="I30" s="22">
        <v>0</v>
      </c>
      <c r="U30" s="62" t="s">
        <v>187</v>
      </c>
      <c r="V30" s="63">
        <v>0</v>
      </c>
      <c r="W30" s="63">
        <v>0</v>
      </c>
      <c r="X30" s="63">
        <v>0</v>
      </c>
      <c r="Y30" s="157"/>
      <c r="Z30" s="84"/>
      <c r="AA30" s="85"/>
      <c r="AB30" s="84"/>
      <c r="AC30" s="75"/>
      <c r="AD30" s="75"/>
      <c r="AF30" s="84"/>
      <c r="AG30" s="85"/>
      <c r="AH30" s="106"/>
      <c r="AI30" s="75"/>
      <c r="AJ30" s="75"/>
      <c r="AP30" s="69"/>
      <c r="AW30" s="151"/>
      <c r="BG30" s="79"/>
      <c r="BK30" s="79"/>
      <c r="BM30" s="79"/>
    </row>
    <row r="31" spans="1:71" x14ac:dyDescent="0.2">
      <c r="A31" s="55" t="s">
        <v>70</v>
      </c>
      <c r="B31" s="55" t="s">
        <v>61</v>
      </c>
      <c r="C31" s="22">
        <v>1.3</v>
      </c>
      <c r="D31" s="43"/>
      <c r="E31" s="43"/>
      <c r="F31" s="43"/>
      <c r="G31" s="43"/>
      <c r="I31" s="22">
        <v>1.3</v>
      </c>
      <c r="M31" s="22">
        <v>1.3</v>
      </c>
      <c r="Q31" s="22">
        <v>1.3</v>
      </c>
      <c r="U31" s="109" t="s">
        <v>70</v>
      </c>
      <c r="V31" s="22">
        <v>1.3</v>
      </c>
      <c r="W31" s="61"/>
      <c r="X31" s="61"/>
      <c r="Y31" s="156"/>
      <c r="Z31" s="38">
        <v>2.0706442586269</v>
      </c>
      <c r="AA31" s="79">
        <f>Z31*C31</f>
        <v>2.6918375362149702</v>
      </c>
      <c r="AB31" s="105">
        <v>6.7087499412846974</v>
      </c>
      <c r="AC31" s="79">
        <f>AB31*$V31</f>
        <v>8.7213749236701066</v>
      </c>
      <c r="AD31" s="127">
        <f>Z31/AB31</f>
        <v>0.30864829912417041</v>
      </c>
      <c r="AF31" s="38">
        <v>2.0706442586269</v>
      </c>
      <c r="AG31" s="79">
        <f t="shared" ref="AG31:AG36" si="14">AF31*I31</f>
        <v>2.6918375362149702</v>
      </c>
      <c r="AH31" s="105">
        <v>6.7087499412846974</v>
      </c>
      <c r="AI31" s="79">
        <f>AH31*$V31</f>
        <v>8.7213749236701066</v>
      </c>
      <c r="AJ31" s="127">
        <f>AF31/AH31</f>
        <v>0.30864829912417041</v>
      </c>
      <c r="AL31" s="38">
        <f t="shared" si="12"/>
        <v>2.0706442586269</v>
      </c>
      <c r="AM31" s="38">
        <f t="shared" si="13"/>
        <v>2.6918375362149702</v>
      </c>
      <c r="AN31" s="38">
        <f t="shared" si="7"/>
        <v>6.7087499412846974</v>
      </c>
      <c r="AO31" s="38">
        <f t="shared" si="8"/>
        <v>8.7213749236701066</v>
      </c>
      <c r="AP31" s="137">
        <f t="shared" si="9"/>
        <v>0.30864829912417041</v>
      </c>
      <c r="AQ31" s="38"/>
      <c r="AR31" s="38">
        <f>AL31</f>
        <v>2.0706442586269</v>
      </c>
      <c r="AS31" s="79">
        <f>AR31*Q31</f>
        <v>2.6918375362149702</v>
      </c>
      <c r="AT31" s="38">
        <f>AN31</f>
        <v>6.7087499412846974</v>
      </c>
      <c r="AU31" s="38">
        <f>AO31</f>
        <v>8.7213749236701066</v>
      </c>
      <c r="AV31" s="137">
        <f t="shared" ref="AV31:AV32" si="15">AP31</f>
        <v>0.30864829912417041</v>
      </c>
      <c r="AW31" s="151"/>
      <c r="AX31" s="38">
        <v>1.9879924920010368</v>
      </c>
      <c r="AY31" s="79">
        <f>AX31*C31</f>
        <v>2.5843902396013481</v>
      </c>
      <c r="AZ31" s="105">
        <v>3.8502080159081085</v>
      </c>
      <c r="BA31" s="79">
        <f>AZ31*V31</f>
        <v>5.0052704206805414</v>
      </c>
      <c r="BB31" s="127">
        <f>AX31/AZ31</f>
        <v>0.51633378866470148</v>
      </c>
      <c r="BD31" s="38">
        <v>1.9879924920010368</v>
      </c>
      <c r="BE31" s="79">
        <f>BD31*I31</f>
        <v>2.5843902396013481</v>
      </c>
      <c r="BF31" s="105">
        <v>3.8502080159081085</v>
      </c>
      <c r="BG31" s="79">
        <f>BA31</f>
        <v>5.0052704206805414</v>
      </c>
      <c r="BH31" s="127">
        <f>BD31/BF31</f>
        <v>0.51633378866470148</v>
      </c>
      <c r="BJ31" s="38">
        <f t="shared" ref="BJ31:BM32" si="16">BD31</f>
        <v>1.9879924920010368</v>
      </c>
      <c r="BK31" s="79">
        <f t="shared" si="16"/>
        <v>2.5843902396013481</v>
      </c>
      <c r="BL31" s="38">
        <f t="shared" si="16"/>
        <v>3.8502080159081085</v>
      </c>
      <c r="BM31" s="79">
        <f t="shared" si="16"/>
        <v>5.0052704206805414</v>
      </c>
      <c r="BP31" s="38">
        <f>BJ31</f>
        <v>1.9879924920010368</v>
      </c>
      <c r="BQ31" s="79">
        <f>BP31*Q31</f>
        <v>2.5843902396013481</v>
      </c>
      <c r="BR31" s="38">
        <f>BL31</f>
        <v>3.8502080159081085</v>
      </c>
      <c r="BS31" s="79">
        <f>BR31*V31</f>
        <v>5.0052704206805414</v>
      </c>
    </row>
    <row r="32" spans="1:71" x14ac:dyDescent="0.2">
      <c r="A32" s="55" t="s">
        <v>190</v>
      </c>
      <c r="B32" s="55" t="s">
        <v>191</v>
      </c>
      <c r="C32" s="22">
        <v>3</v>
      </c>
      <c r="D32" s="43"/>
      <c r="E32" s="43"/>
      <c r="F32" s="43"/>
      <c r="G32" s="43"/>
      <c r="I32" s="22">
        <v>3</v>
      </c>
      <c r="M32" s="22">
        <v>3</v>
      </c>
      <c r="Q32" s="22">
        <v>3</v>
      </c>
      <c r="U32" s="109" t="s">
        <v>190</v>
      </c>
      <c r="V32" s="22">
        <v>3</v>
      </c>
      <c r="W32" s="61"/>
      <c r="X32" s="61"/>
      <c r="Y32" s="156"/>
      <c r="Z32" s="38">
        <v>5.3381429071891642</v>
      </c>
      <c r="AA32" s="79">
        <f>Z32*C32</f>
        <v>16.014428721567491</v>
      </c>
      <c r="AB32" s="38">
        <v>1.6309944522401094</v>
      </c>
      <c r="AC32" s="79">
        <f>AB32*$V32</f>
        <v>4.892983356720328</v>
      </c>
      <c r="AD32" s="127">
        <f>Z32/AB32</f>
        <v>3.2729375013246833</v>
      </c>
      <c r="AF32" s="38">
        <v>5.3381429071891642</v>
      </c>
      <c r="AG32" s="79">
        <f t="shared" si="14"/>
        <v>16.014428721567491</v>
      </c>
      <c r="AH32" s="105">
        <f>AB32</f>
        <v>1.6309944522401094</v>
      </c>
      <c r="AI32" s="79">
        <f>AH32*$V32</f>
        <v>4.892983356720328</v>
      </c>
      <c r="AJ32" s="127">
        <f>AF32/AH32</f>
        <v>3.2729375013246833</v>
      </c>
      <c r="AL32" s="38">
        <f t="shared" si="12"/>
        <v>5.3381429071891642</v>
      </c>
      <c r="AM32" s="38">
        <f t="shared" si="13"/>
        <v>16.014428721567491</v>
      </c>
      <c r="AN32" s="38">
        <f t="shared" si="7"/>
        <v>1.6309944522401094</v>
      </c>
      <c r="AO32" s="38">
        <f t="shared" si="8"/>
        <v>4.892983356720328</v>
      </c>
      <c r="AP32" s="137">
        <f t="shared" si="9"/>
        <v>3.2729375013246833</v>
      </c>
      <c r="AQ32" s="38"/>
      <c r="AR32" s="38">
        <f t="shared" ref="AR32:AR36" si="17">AL32</f>
        <v>5.3381429071891642</v>
      </c>
      <c r="AS32" s="79">
        <f>AR32*Q32</f>
        <v>16.014428721567491</v>
      </c>
      <c r="AT32" s="38">
        <f>AN32</f>
        <v>1.6309944522401094</v>
      </c>
      <c r="AU32" s="38">
        <f>AO32</f>
        <v>4.892983356720328</v>
      </c>
      <c r="AV32" s="137">
        <f t="shared" si="15"/>
        <v>3.2729375013246833</v>
      </c>
      <c r="AW32" s="151"/>
      <c r="AX32" s="38">
        <v>2.5183883455038467</v>
      </c>
      <c r="AY32" s="79">
        <f>AX32*C32</f>
        <v>7.5551650365115401</v>
      </c>
      <c r="AZ32" s="38">
        <v>1.2898478195390959</v>
      </c>
      <c r="BA32" s="79">
        <f>AZ32*V32</f>
        <v>3.8695434586172874</v>
      </c>
      <c r="BB32" s="127">
        <f>AX32/AZ32</f>
        <v>1.9524693590626434</v>
      </c>
      <c r="BD32" s="38">
        <v>2.5183883455038467</v>
      </c>
      <c r="BE32" s="79">
        <f>BD32*I32</f>
        <v>7.5551650365115401</v>
      </c>
      <c r="BF32" s="38">
        <f>AZ32</f>
        <v>1.2898478195390959</v>
      </c>
      <c r="BG32" s="79">
        <f>BA32</f>
        <v>3.8695434586172874</v>
      </c>
      <c r="BH32" s="127">
        <f>BD32/BF32</f>
        <v>1.9524693590626434</v>
      </c>
      <c r="BJ32" s="38">
        <f t="shared" si="16"/>
        <v>2.5183883455038467</v>
      </c>
      <c r="BK32" s="79">
        <f t="shared" si="16"/>
        <v>7.5551650365115401</v>
      </c>
      <c r="BL32" s="38">
        <f t="shared" si="16"/>
        <v>1.2898478195390959</v>
      </c>
      <c r="BM32" s="79">
        <f t="shared" si="16"/>
        <v>3.8695434586172874</v>
      </c>
      <c r="BP32" s="38">
        <f>BJ32</f>
        <v>2.5183883455038467</v>
      </c>
      <c r="BQ32" s="79">
        <f>BP32*Q32</f>
        <v>7.5551650365115401</v>
      </c>
      <c r="BR32" s="38">
        <f>BL32</f>
        <v>1.2898478195390959</v>
      </c>
      <c r="BS32" s="79">
        <f>BR32*V32</f>
        <v>3.8695434586172874</v>
      </c>
    </row>
    <row r="33" spans="1:72" x14ac:dyDescent="0.2">
      <c r="A33" s="55" t="s">
        <v>193</v>
      </c>
      <c r="B33" s="55" t="s">
        <v>220</v>
      </c>
      <c r="C33" s="22">
        <v>0</v>
      </c>
      <c r="D33" s="43"/>
      <c r="E33" s="43"/>
      <c r="F33" s="43"/>
      <c r="G33" s="43"/>
      <c r="I33" s="22">
        <v>0</v>
      </c>
      <c r="U33" s="55" t="s">
        <v>193</v>
      </c>
      <c r="V33" s="22">
        <v>0</v>
      </c>
      <c r="W33" s="61"/>
      <c r="X33" s="61"/>
      <c r="Y33" s="156"/>
      <c r="Z33" s="80"/>
      <c r="AA33" s="79"/>
      <c r="AB33" s="38">
        <v>9.6653478510024087</v>
      </c>
      <c r="AC33" s="79"/>
      <c r="AF33" s="80"/>
      <c r="AG33" s="79">
        <f t="shared" si="14"/>
        <v>0</v>
      </c>
      <c r="AH33" s="105">
        <f>AB33</f>
        <v>9.6653478510024087</v>
      </c>
      <c r="AI33" s="79"/>
      <c r="AJ33" s="82"/>
      <c r="AN33" s="38">
        <f t="shared" si="7"/>
        <v>9.6653478510024087</v>
      </c>
      <c r="AO33" s="38"/>
      <c r="AP33" s="137"/>
      <c r="AQ33" s="38"/>
      <c r="AR33" s="38"/>
      <c r="AS33" s="38"/>
      <c r="AT33" s="38"/>
      <c r="AU33" s="38"/>
      <c r="AV33" s="38"/>
      <c r="AW33" s="151"/>
      <c r="BG33" s="79"/>
      <c r="BK33" s="79"/>
      <c r="BM33" s="79"/>
    </row>
    <row r="34" spans="1:72" x14ac:dyDescent="0.2">
      <c r="A34" s="55" t="s">
        <v>72</v>
      </c>
      <c r="B34" s="55" t="s">
        <v>61</v>
      </c>
      <c r="C34" s="22">
        <v>1.3</v>
      </c>
      <c r="D34" s="43"/>
      <c r="E34" s="43"/>
      <c r="F34" s="43"/>
      <c r="G34" s="43"/>
      <c r="I34" s="22">
        <v>1.3</v>
      </c>
      <c r="M34" s="22">
        <v>1.3</v>
      </c>
      <c r="Q34" s="22">
        <v>1.3</v>
      </c>
      <c r="U34" s="110" t="s">
        <v>72</v>
      </c>
      <c r="V34" s="22">
        <v>1.3</v>
      </c>
      <c r="W34" s="61"/>
      <c r="X34" s="61"/>
      <c r="Y34" s="156"/>
      <c r="Z34" s="38">
        <v>4.1412885172538001</v>
      </c>
      <c r="AA34" s="79">
        <f>Z34*C34</f>
        <v>5.3836750724299405</v>
      </c>
      <c r="AB34" s="123">
        <v>6.455166328631611</v>
      </c>
      <c r="AC34" s="79">
        <f>AB34*$V34</f>
        <v>8.3917162272210941</v>
      </c>
      <c r="AD34" s="127">
        <f>Z34/AB34</f>
        <v>0.64154636866370029</v>
      </c>
      <c r="AF34" s="38">
        <v>4.1412885172538001</v>
      </c>
      <c r="AG34" s="79">
        <f t="shared" si="14"/>
        <v>5.3836750724299405</v>
      </c>
      <c r="AH34" s="105">
        <v>6.455166328631611</v>
      </c>
      <c r="AI34" s="126">
        <f>AH34*$V34</f>
        <v>8.3917162272210941</v>
      </c>
      <c r="AJ34" s="127">
        <f>AF34/AH34</f>
        <v>0.64154636866370029</v>
      </c>
      <c r="AK34" s="68"/>
      <c r="AL34" s="38">
        <f t="shared" si="12"/>
        <v>4.1412885172538001</v>
      </c>
      <c r="AM34" s="38">
        <f t="shared" si="13"/>
        <v>5.3836750724299405</v>
      </c>
      <c r="AN34" s="38">
        <f t="shared" si="7"/>
        <v>6.455166328631611</v>
      </c>
      <c r="AO34" s="38">
        <f t="shared" si="8"/>
        <v>8.3917162272210941</v>
      </c>
      <c r="AP34" s="137">
        <f t="shared" si="9"/>
        <v>0.64154636866370029</v>
      </c>
      <c r="AQ34" s="38"/>
      <c r="AR34" s="38">
        <f t="shared" si="17"/>
        <v>4.1412885172538001</v>
      </c>
      <c r="AS34" s="79">
        <f>AR34*Q34</f>
        <v>5.3836750724299405</v>
      </c>
      <c r="AT34" s="38">
        <f t="shared" ref="AT34:AU37" si="18">AN34</f>
        <v>6.455166328631611</v>
      </c>
      <c r="AU34" s="38">
        <f t="shared" si="18"/>
        <v>8.3917162272210941</v>
      </c>
      <c r="AV34" s="137">
        <f t="shared" ref="AV34:AV35" si="19">AP34</f>
        <v>0.64154636866370029</v>
      </c>
      <c r="AW34" s="151"/>
      <c r="AX34" s="105">
        <v>3.9759849840020736</v>
      </c>
      <c r="AY34" s="126">
        <f>AX34*C34</f>
        <v>5.1687804792026961</v>
      </c>
      <c r="AZ34" s="105">
        <f>AH34*0.766896136254558</f>
        <v>4.9504421163081025</v>
      </c>
      <c r="BA34" s="79">
        <f>AZ34*V34</f>
        <v>6.4355747512005337</v>
      </c>
      <c r="BB34" s="127">
        <f>AX34/AZ34</f>
        <v>0.80315755453519955</v>
      </c>
      <c r="BD34" s="38">
        <v>3.9759849840020736</v>
      </c>
      <c r="BE34" s="79">
        <f>BD34*I34</f>
        <v>5.1687804792026961</v>
      </c>
      <c r="BF34" s="105">
        <f>AZ34</f>
        <v>4.9504421163081025</v>
      </c>
      <c r="BG34" s="105">
        <f>BA34</f>
        <v>6.4355747512005337</v>
      </c>
      <c r="BH34" s="127">
        <f>BD34/BF34</f>
        <v>0.80315755453519955</v>
      </c>
      <c r="BJ34" s="38">
        <f t="shared" ref="BJ34:BM35" si="20">BD34</f>
        <v>3.9759849840020736</v>
      </c>
      <c r="BK34" s="79">
        <f t="shared" si="20"/>
        <v>5.1687804792026961</v>
      </c>
      <c r="BL34" s="38">
        <f t="shared" si="20"/>
        <v>4.9504421163081025</v>
      </c>
      <c r="BM34" s="79">
        <f t="shared" si="20"/>
        <v>6.4355747512005337</v>
      </c>
      <c r="BP34" s="38">
        <f>BJ34</f>
        <v>3.9759849840020736</v>
      </c>
      <c r="BQ34" s="79">
        <f>BP34*Q34</f>
        <v>5.1687804792026961</v>
      </c>
      <c r="BR34" s="38">
        <f>BL34</f>
        <v>4.9504421163081025</v>
      </c>
      <c r="BS34" s="79">
        <f>BR34*V34</f>
        <v>6.4355747512005337</v>
      </c>
    </row>
    <row r="35" spans="1:72" x14ac:dyDescent="0.2">
      <c r="A35" s="55" t="s">
        <v>79</v>
      </c>
      <c r="B35" s="55" t="s">
        <v>61</v>
      </c>
      <c r="C35" s="22">
        <v>1.3</v>
      </c>
      <c r="D35" s="43"/>
      <c r="E35" s="43"/>
      <c r="F35" s="43"/>
      <c r="G35" s="43"/>
      <c r="I35" s="22">
        <v>1.3</v>
      </c>
      <c r="M35" s="22">
        <v>1.3</v>
      </c>
      <c r="Q35" s="22">
        <v>1.3</v>
      </c>
      <c r="U35" s="110" t="s">
        <v>79</v>
      </c>
      <c r="V35" s="22">
        <v>1.3</v>
      </c>
      <c r="W35" s="61"/>
      <c r="X35" s="61"/>
      <c r="Y35" s="156"/>
      <c r="Z35" s="38">
        <v>4.1412885172538001</v>
      </c>
      <c r="AA35" s="126">
        <f>Z35*C35</f>
        <v>5.3836750724299405</v>
      </c>
      <c r="AB35" s="123">
        <v>12.732467821959746</v>
      </c>
      <c r="AC35" s="126">
        <f>AB35*$V35</f>
        <v>16.552208168547672</v>
      </c>
      <c r="AD35" s="127">
        <f>Z35/AB35</f>
        <v>0.32525419071637474</v>
      </c>
      <c r="AF35" s="38">
        <v>4.1412885172538001</v>
      </c>
      <c r="AG35" s="79">
        <f t="shared" si="14"/>
        <v>5.3836750724299405</v>
      </c>
      <c r="AH35" s="105">
        <f>AB35</f>
        <v>12.732467821959746</v>
      </c>
      <c r="AI35" s="126">
        <f>AH35*$V35</f>
        <v>16.552208168547672</v>
      </c>
      <c r="AJ35" s="127">
        <f>AF35/AH35</f>
        <v>0.32525419071637474</v>
      </c>
      <c r="AK35" s="68"/>
      <c r="AL35" s="38">
        <f t="shared" si="12"/>
        <v>4.1412885172538001</v>
      </c>
      <c r="AM35" s="38">
        <f t="shared" si="13"/>
        <v>5.3836750724299405</v>
      </c>
      <c r="AN35" s="38">
        <f t="shared" si="7"/>
        <v>12.732467821959746</v>
      </c>
      <c r="AO35" s="38">
        <f t="shared" si="8"/>
        <v>16.552208168547672</v>
      </c>
      <c r="AP35" s="137">
        <f t="shared" si="9"/>
        <v>0.32525419071637474</v>
      </c>
      <c r="AQ35" s="38"/>
      <c r="AR35" s="38">
        <f t="shared" si="17"/>
        <v>4.1412885172538001</v>
      </c>
      <c r="AS35" s="79">
        <f>AR35*Q35</f>
        <v>5.3836750724299405</v>
      </c>
      <c r="AT35" s="38">
        <f t="shared" si="18"/>
        <v>12.732467821959746</v>
      </c>
      <c r="AU35" s="38">
        <f t="shared" si="18"/>
        <v>16.552208168547672</v>
      </c>
      <c r="AV35" s="137">
        <f t="shared" si="19"/>
        <v>0.32525419071637474</v>
      </c>
      <c r="AW35" s="151"/>
      <c r="AX35" s="105">
        <v>3.9759849840020736</v>
      </c>
      <c r="AY35" s="126">
        <f>AX35*C35</f>
        <v>5.1687804792026961</v>
      </c>
      <c r="AZ35" s="105">
        <f>AH35*0.766896136254558</f>
        <v>9.7644803776464162</v>
      </c>
      <c r="BA35" s="79">
        <f>AZ35*V35</f>
        <v>12.693824490940342</v>
      </c>
      <c r="BB35" s="127">
        <f>AX35/AZ35</f>
        <v>0.40718858866306884</v>
      </c>
      <c r="BD35" s="38">
        <v>3.9759849840020736</v>
      </c>
      <c r="BE35" s="79">
        <f>BD35*I35</f>
        <v>5.1687804792026961</v>
      </c>
      <c r="BF35" s="105">
        <f>AZ35</f>
        <v>9.7644803776464162</v>
      </c>
      <c r="BG35" s="105">
        <f>BA35</f>
        <v>12.693824490940342</v>
      </c>
      <c r="BH35" s="127">
        <f>BD35/BF35</f>
        <v>0.40718858866306884</v>
      </c>
      <c r="BJ35" s="38">
        <f t="shared" si="20"/>
        <v>3.9759849840020736</v>
      </c>
      <c r="BK35" s="79">
        <f t="shared" si="20"/>
        <v>5.1687804792026961</v>
      </c>
      <c r="BL35" s="38">
        <f t="shared" si="20"/>
        <v>9.7644803776464162</v>
      </c>
      <c r="BM35" s="79">
        <f t="shared" si="20"/>
        <v>12.693824490940342</v>
      </c>
      <c r="BP35" s="38">
        <f>BJ35</f>
        <v>3.9759849840020736</v>
      </c>
      <c r="BQ35" s="79">
        <f>BP35*Q35</f>
        <v>5.1687804792026961</v>
      </c>
      <c r="BR35" s="38">
        <f>BL35</f>
        <v>9.7644803776464162</v>
      </c>
      <c r="BS35" s="79">
        <f>BR35*V35</f>
        <v>12.693824490940342</v>
      </c>
    </row>
    <row r="36" spans="1:72" x14ac:dyDescent="0.2">
      <c r="A36" s="55" t="s">
        <v>195</v>
      </c>
      <c r="B36" s="64" t="s">
        <v>196</v>
      </c>
      <c r="C36" s="22">
        <v>3</v>
      </c>
      <c r="D36" s="43"/>
      <c r="E36" s="43"/>
      <c r="F36" s="43"/>
      <c r="G36" s="43"/>
      <c r="I36" s="22">
        <v>3</v>
      </c>
      <c r="M36" s="22">
        <v>3</v>
      </c>
      <c r="P36" s="68"/>
      <c r="Q36" s="22">
        <v>3</v>
      </c>
      <c r="T36" s="68"/>
      <c r="U36" s="62" t="s">
        <v>197</v>
      </c>
      <c r="V36" s="68">
        <v>3</v>
      </c>
      <c r="W36" s="63"/>
      <c r="X36" s="63"/>
      <c r="Y36" s="158"/>
      <c r="Z36" s="84">
        <v>10.056825840164379</v>
      </c>
      <c r="AA36" s="85">
        <f>Z36*C36</f>
        <v>30.170477520493137</v>
      </c>
      <c r="AB36" s="103"/>
      <c r="AC36" s="75"/>
      <c r="AD36" s="75"/>
      <c r="AF36" s="84">
        <v>10.056825840164379</v>
      </c>
      <c r="AG36" s="85">
        <f t="shared" si="14"/>
        <v>30.170477520493137</v>
      </c>
      <c r="AH36" s="106"/>
      <c r="AI36" s="75"/>
      <c r="AJ36" s="75"/>
      <c r="AL36" s="38">
        <f t="shared" si="12"/>
        <v>10.056825840164379</v>
      </c>
      <c r="AM36" s="38">
        <f t="shared" si="13"/>
        <v>30.170477520493137</v>
      </c>
      <c r="AP36" s="69"/>
      <c r="AR36" s="38">
        <f t="shared" si="17"/>
        <v>10.056825840164379</v>
      </c>
      <c r="AS36" s="79">
        <f>AR36*Q36</f>
        <v>30.170477520493137</v>
      </c>
      <c r="AT36" s="38">
        <f t="shared" si="18"/>
        <v>0</v>
      </c>
      <c r="AU36" s="38">
        <f t="shared" si="18"/>
        <v>0</v>
      </c>
      <c r="AW36" s="151"/>
      <c r="AX36" s="38">
        <v>11.731427468691772</v>
      </c>
      <c r="AY36" s="79">
        <f>AX36*C36</f>
        <v>35.194282406075317</v>
      </c>
      <c r="BD36" s="38">
        <v>11.731427468691772</v>
      </c>
      <c r="BE36" s="79">
        <f>BD36*I36</f>
        <v>35.194282406075317</v>
      </c>
      <c r="BG36" s="79"/>
      <c r="BJ36" s="38">
        <f>BD36</f>
        <v>11.731427468691772</v>
      </c>
      <c r="BK36" s="79">
        <f>BE36</f>
        <v>35.194282406075317</v>
      </c>
      <c r="BM36" s="79"/>
      <c r="BP36" s="38">
        <f>BJ36</f>
        <v>11.731427468691772</v>
      </c>
      <c r="BQ36" s="79">
        <f>BP36*Q36</f>
        <v>35.194282406075317</v>
      </c>
    </row>
    <row r="37" spans="1:72" x14ac:dyDescent="0.2">
      <c r="A37" s="43" t="s">
        <v>199</v>
      </c>
      <c r="B37" s="43" t="s">
        <v>61</v>
      </c>
      <c r="C37" s="55">
        <v>0</v>
      </c>
      <c r="D37" s="43">
        <v>3800</v>
      </c>
      <c r="E37" s="53">
        <v>0</v>
      </c>
      <c r="F37" s="53">
        <f>C37*D37/365</f>
        <v>0</v>
      </c>
      <c r="G37" s="53">
        <f t="shared" si="1"/>
        <v>0</v>
      </c>
      <c r="I37" s="22">
        <v>0</v>
      </c>
      <c r="U37" s="65" t="s">
        <v>199</v>
      </c>
      <c r="V37" s="104">
        <f>2*1.0684*0.9918</f>
        <v>2.1192782399999999</v>
      </c>
      <c r="W37" s="53">
        <f>$V37*D37/365</f>
        <v>22.063718663013699</v>
      </c>
      <c r="X37" s="53">
        <f>$V37*E37/365</f>
        <v>0</v>
      </c>
      <c r="Y37" s="156"/>
      <c r="Z37" s="38" t="s">
        <v>225</v>
      </c>
      <c r="AA37" s="38" t="s">
        <v>225</v>
      </c>
      <c r="AB37" s="38">
        <v>8.6830536882755478</v>
      </c>
      <c r="AC37" s="79">
        <f>AB37*$V37</f>
        <v>18.401806738314111</v>
      </c>
      <c r="AF37" s="38" t="s">
        <v>225</v>
      </c>
      <c r="AG37" s="38" t="s">
        <v>225</v>
      </c>
      <c r="AH37" s="105">
        <f>AB37</f>
        <v>8.6830536882755478</v>
      </c>
      <c r="AI37" s="79">
        <f>AH37*$V37</f>
        <v>18.401806738314111</v>
      </c>
      <c r="AL37" s="38" t="str">
        <f t="shared" si="12"/>
        <v xml:space="preserve"> </v>
      </c>
      <c r="AM37" s="38" t="str">
        <f t="shared" si="13"/>
        <v xml:space="preserve"> </v>
      </c>
      <c r="AN37" s="38">
        <f t="shared" si="7"/>
        <v>8.6830536882755478</v>
      </c>
      <c r="AO37" s="38">
        <f t="shared" si="8"/>
        <v>18.401806738314111</v>
      </c>
      <c r="AP37" s="69"/>
      <c r="AT37" s="38">
        <f t="shared" si="18"/>
        <v>8.6830536882755478</v>
      </c>
      <c r="AU37" s="38">
        <f t="shared" si="18"/>
        <v>18.401806738314111</v>
      </c>
      <c r="AW37" s="151"/>
      <c r="AY37" s="38" t="s">
        <v>225</v>
      </c>
      <c r="AZ37" s="105">
        <v>3.854013200628533</v>
      </c>
      <c r="BA37" s="79">
        <f>AZ37*V37</f>
        <v>8.1677263127648043</v>
      </c>
      <c r="BF37" s="38">
        <f>AZ37</f>
        <v>3.854013200628533</v>
      </c>
      <c r="BG37" s="79">
        <f>BA37</f>
        <v>8.1677263127648043</v>
      </c>
      <c r="BK37" s="79"/>
      <c r="BL37" s="38">
        <f>BF37</f>
        <v>3.854013200628533</v>
      </c>
      <c r="BM37" s="79">
        <f>BG37</f>
        <v>8.1677263127648043</v>
      </c>
      <c r="BR37" s="38">
        <f>BL37</f>
        <v>3.854013200628533</v>
      </c>
      <c r="BS37" s="79">
        <f>BR37*V37</f>
        <v>8.1677263127648043</v>
      </c>
    </row>
    <row r="38" spans="1:72" x14ac:dyDescent="0.2">
      <c r="A38" s="43"/>
      <c r="B38" s="43"/>
      <c r="C38" s="43"/>
      <c r="D38" s="43"/>
      <c r="E38" s="43"/>
      <c r="F38" s="43"/>
      <c r="G38" s="43"/>
      <c r="M38" s="68"/>
      <c r="U38" s="43"/>
      <c r="V38" s="43"/>
      <c r="W38" s="72">
        <f>SUM(W9:W30)+W37</f>
        <v>1942.9513873111237</v>
      </c>
      <c r="X38" s="72">
        <f>SUM(X9:X30)+X37</f>
        <v>83.380534700054795</v>
      </c>
      <c r="Y38" s="159"/>
      <c r="Z38" s="38"/>
      <c r="AA38" s="107" t="s">
        <v>266</v>
      </c>
      <c r="AB38" s="38"/>
      <c r="AF38" s="38"/>
      <c r="AG38" s="107" t="s">
        <v>266</v>
      </c>
      <c r="AH38" s="38"/>
      <c r="AL38" s="38"/>
      <c r="AM38" s="137" t="str">
        <f t="shared" si="13"/>
        <v>(don't use fuel)</v>
      </c>
      <c r="AP38" s="69"/>
      <c r="AS38" s="137" t="str">
        <f t="shared" ref="AS38" si="21">AM38</f>
        <v>(don't use fuel)</v>
      </c>
      <c r="AW38" s="151"/>
      <c r="AY38" s="107" t="s">
        <v>266</v>
      </c>
      <c r="BA38" s="107" t="s">
        <v>266</v>
      </c>
      <c r="BG38" s="107" t="s">
        <v>266</v>
      </c>
      <c r="BM38" s="107" t="s">
        <v>266</v>
      </c>
      <c r="BR38" s="107" t="s">
        <v>266</v>
      </c>
    </row>
    <row r="39" spans="1:72" x14ac:dyDescent="0.2">
      <c r="A39" s="66"/>
      <c r="B39" s="66"/>
      <c r="C39" s="67" t="s">
        <v>200</v>
      </c>
      <c r="D39" s="66"/>
      <c r="E39" s="66"/>
      <c r="F39" s="66">
        <f>SUM(F9:F37)</f>
        <v>1942</v>
      </c>
      <c r="G39" s="66">
        <f>SUM(G9:G37)</f>
        <v>71</v>
      </c>
      <c r="J39" s="66">
        <f>SUM(J9:J37)</f>
        <v>1939</v>
      </c>
      <c r="K39" s="66">
        <f>SUM(K9:K37)</f>
        <v>63</v>
      </c>
      <c r="N39" s="66">
        <f>SUM(N9:N37)</f>
        <v>1942</v>
      </c>
      <c r="O39" s="66">
        <f>SUM(O9:O37)</f>
        <v>59.273156342182894</v>
      </c>
      <c r="R39" s="66">
        <f>SUM(R9:R37)</f>
        <v>1943</v>
      </c>
      <c r="S39" s="66">
        <f>SUM(S9:S37)</f>
        <v>67.524937599273883</v>
      </c>
      <c r="W39" s="66">
        <f>SUM(W9:W37)</f>
        <v>1942.9513873111237</v>
      </c>
      <c r="X39" s="66">
        <f>SUM(X9:X37)</f>
        <v>83.380534700054795</v>
      </c>
      <c r="Y39" s="151"/>
      <c r="Z39" s="38"/>
      <c r="AB39" s="38"/>
      <c r="AF39" s="38"/>
      <c r="AH39" s="38"/>
      <c r="AL39" s="38"/>
      <c r="AP39" s="69"/>
      <c r="AW39" s="151"/>
      <c r="BG39" s="79"/>
      <c r="BM39" s="79"/>
    </row>
    <row r="40" spans="1:72" x14ac:dyDescent="0.2">
      <c r="Y40" s="151"/>
      <c r="Z40" s="38"/>
      <c r="AB40" s="38"/>
      <c r="AF40" s="38"/>
      <c r="AH40" s="38"/>
      <c r="AP40" s="69"/>
      <c r="AW40" s="151"/>
      <c r="BG40" s="79"/>
    </row>
    <row r="41" spans="1:72" s="68" customFormat="1" x14ac:dyDescent="0.2">
      <c r="Y41" s="151"/>
      <c r="Z41" s="138" t="s">
        <v>226</v>
      </c>
      <c r="AA41" s="139" t="s">
        <v>140</v>
      </c>
      <c r="AB41" s="105"/>
      <c r="AC41" s="140" t="s">
        <v>227</v>
      </c>
      <c r="AD41" s="141" t="s">
        <v>228</v>
      </c>
      <c r="AF41" s="138" t="s">
        <v>226</v>
      </c>
      <c r="AG41" s="139" t="s">
        <v>140</v>
      </c>
      <c r="AH41" s="105"/>
      <c r="AI41" s="140" t="s">
        <v>227</v>
      </c>
      <c r="AJ41" s="141" t="s">
        <v>228</v>
      </c>
      <c r="AL41" s="105" t="str">
        <f t="shared" si="12"/>
        <v>total cost of basket</v>
      </c>
      <c r="AM41" s="140" t="str">
        <f t="shared" si="13"/>
        <v>China</v>
      </c>
      <c r="AO41" s="105" t="str">
        <f t="shared" si="8"/>
        <v>Britain (GB)</v>
      </c>
      <c r="AP41" s="161" t="str">
        <f t="shared" si="9"/>
        <v>Ratio</v>
      </c>
      <c r="AQ41" s="140"/>
      <c r="AR41" s="140"/>
      <c r="AS41" s="140" t="str">
        <f t="shared" ref="AS41" si="22">AM41</f>
        <v>China</v>
      </c>
      <c r="AT41" s="140"/>
      <c r="AU41" s="105" t="str">
        <f t="shared" ref="AU41" si="23">AO41</f>
        <v>Britain (GB)</v>
      </c>
      <c r="AV41" s="161" t="str">
        <f t="shared" ref="AV41" si="24">AP41</f>
        <v>Ratio</v>
      </c>
      <c r="AW41" s="151"/>
      <c r="AX41" s="138" t="s">
        <v>226</v>
      </c>
      <c r="AY41" s="139" t="s">
        <v>140</v>
      </c>
      <c r="AZ41" s="105"/>
      <c r="BA41" s="140" t="s">
        <v>256</v>
      </c>
      <c r="BB41" s="141" t="s">
        <v>228</v>
      </c>
      <c r="BD41" s="138" t="s">
        <v>226</v>
      </c>
      <c r="BE41" s="139" t="s">
        <v>140</v>
      </c>
      <c r="BF41" s="105"/>
      <c r="BG41" s="139" t="s">
        <v>256</v>
      </c>
      <c r="BH41" s="141" t="s">
        <v>228</v>
      </c>
      <c r="BJ41" s="38" t="str">
        <f>BD41</f>
        <v>total cost of basket</v>
      </c>
      <c r="BK41" s="38" t="str">
        <f>BE41</f>
        <v>China</v>
      </c>
      <c r="BM41" s="38" t="str">
        <f>BG41</f>
        <v>Britain (UK)</v>
      </c>
      <c r="BN41" s="137" t="str">
        <f>BH41</f>
        <v>Ratio</v>
      </c>
      <c r="BP41" s="38" t="str">
        <f>BJ41</f>
        <v>total cost of basket</v>
      </c>
      <c r="BQ41" s="38" t="str">
        <f>BK41</f>
        <v>China</v>
      </c>
      <c r="BS41" s="38" t="str">
        <f>BM41</f>
        <v>Britain (UK)</v>
      </c>
      <c r="BT41" s="137" t="str">
        <f>BN41</f>
        <v>Ratio</v>
      </c>
    </row>
    <row r="42" spans="1:72" s="68" customFormat="1" x14ac:dyDescent="0.2">
      <c r="Y42" s="151"/>
      <c r="AA42" s="126">
        <f>SUM(AA9:AA35)</f>
        <v>193.26657456894941</v>
      </c>
      <c r="AB42" s="105"/>
      <c r="AC42" s="126">
        <f>SUM(AC9:AC35)+AC37</f>
        <v>324.31092093693769</v>
      </c>
      <c r="AD42" s="142">
        <f>AA42/AC42</f>
        <v>0.59592989964876986</v>
      </c>
      <c r="AG42" s="126">
        <f>SUM(AG9:AG35)</f>
        <v>359.96756258587487</v>
      </c>
      <c r="AH42" s="105"/>
      <c r="AI42" s="126">
        <f>SUM(AI9:AI35)+AI37</f>
        <v>324.31092093693769</v>
      </c>
      <c r="AJ42" s="142">
        <f>AG42/AI42</f>
        <v>1.1099458554954758</v>
      </c>
      <c r="AL42" s="105"/>
      <c r="AM42" s="126">
        <f>SUM(AM9:AM35)</f>
        <v>387.41868662667446</v>
      </c>
      <c r="AO42" s="126">
        <f>SUM(AO9:AO35)+AO37</f>
        <v>324.31092093693769</v>
      </c>
      <c r="AP42" s="162">
        <f>AM42/AO42</f>
        <v>1.1945903193991054</v>
      </c>
      <c r="AQ42" s="105"/>
      <c r="AR42" s="105"/>
      <c r="AS42" s="126">
        <f>SUM(AS9:AS35)</f>
        <v>360.75969065239025</v>
      </c>
      <c r="AT42" s="105"/>
      <c r="AU42" s="126">
        <f>SUM(AU9:AU35)+AU37</f>
        <v>324.31092093693769</v>
      </c>
      <c r="AV42" s="162">
        <f>AS42/AU42</f>
        <v>1.1123883513085273</v>
      </c>
      <c r="AW42" s="151"/>
      <c r="AY42" s="126">
        <f>SUM(AY9:AY35)</f>
        <v>191.80802903193782</v>
      </c>
      <c r="AZ42" s="105"/>
      <c r="BA42" s="126">
        <f>SUM(BA9:BA35)+BA37</f>
        <v>323.98565565922087</v>
      </c>
      <c r="BB42" s="142">
        <f>AY42/BA42</f>
        <v>0.59202630018190694</v>
      </c>
      <c r="BE42" s="126">
        <f>SUM(BE9:BE35)</f>
        <v>308.64776699123189</v>
      </c>
      <c r="BF42" s="105"/>
      <c r="BG42" s="126">
        <f>SUM(BG9:BG35)+BG37</f>
        <v>323.98565565922087</v>
      </c>
      <c r="BH42" s="142">
        <f>BE42/BG42</f>
        <v>0.9526587415211929</v>
      </c>
      <c r="BJ42" s="38"/>
      <c r="BK42" s="79">
        <f>SUM(BK9:BK35)</f>
        <v>369.63949955704248</v>
      </c>
      <c r="BM42" s="126">
        <f>SUM(BM9:BM35)+BM37</f>
        <v>323.98565565922087</v>
      </c>
      <c r="BN42" s="163">
        <f>BK42/BM42</f>
        <v>1.1409131642107078</v>
      </c>
      <c r="BP42" s="38"/>
      <c r="BQ42" s="79">
        <f>SUM(BQ9:BQ35)</f>
        <v>340.93614821251111</v>
      </c>
      <c r="BS42" s="126">
        <f>SUM(BS9:BS35)+BS37</f>
        <v>323.98565565922087</v>
      </c>
      <c r="BT42" s="163">
        <f>BQ42/BS42</f>
        <v>1.0523186513267098</v>
      </c>
    </row>
    <row r="43" spans="1:72" s="68" customFormat="1" x14ac:dyDescent="0.2">
      <c r="D43" s="105"/>
      <c r="Y43" s="151"/>
      <c r="Z43" s="105"/>
      <c r="AB43" s="105"/>
      <c r="AF43" s="105"/>
      <c r="AH43" s="105"/>
      <c r="AW43" s="151"/>
      <c r="AX43" s="105"/>
      <c r="AZ43" s="105"/>
      <c r="BD43" s="105"/>
      <c r="BF43" s="105"/>
      <c r="BJ43" s="38"/>
      <c r="BK43" s="38"/>
      <c r="BP43" s="38"/>
      <c r="BQ43" s="38"/>
    </row>
    <row r="44" spans="1:72" s="68" customFormat="1" x14ac:dyDescent="0.2">
      <c r="A44" s="72"/>
      <c r="B44" s="72"/>
      <c r="C44" s="72"/>
      <c r="D44" s="72"/>
      <c r="E44" s="72"/>
      <c r="F44" s="72"/>
      <c r="G44" s="72"/>
      <c r="Y44" s="151"/>
      <c r="Z44" s="141" t="s">
        <v>252</v>
      </c>
      <c r="AA44" s="72">
        <v>5379.64</v>
      </c>
      <c r="AB44" s="141" t="s">
        <v>229</v>
      </c>
      <c r="AC44" s="72">
        <v>496.30293562791508</v>
      </c>
      <c r="AD44" s="72"/>
      <c r="AF44" s="105"/>
      <c r="AG44" s="72">
        <v>5379.64</v>
      </c>
      <c r="AH44" s="141" t="s">
        <v>229</v>
      </c>
      <c r="AI44" s="72">
        <v>496.30293562791508</v>
      </c>
      <c r="AJ44" s="72"/>
      <c r="AM44" s="72">
        <v>5379.64</v>
      </c>
      <c r="AN44" s="140" t="str">
        <f t="shared" si="7"/>
        <v>Nominal GDP, mill.£</v>
      </c>
      <c r="AO44" s="126">
        <f t="shared" si="8"/>
        <v>496.30293562791508</v>
      </c>
      <c r="AS44" s="72">
        <v>5379.64</v>
      </c>
      <c r="AT44" s="140" t="str">
        <f t="shared" ref="AT44:AT48" si="25">AN44</f>
        <v>Nominal GDP, mill.£</v>
      </c>
      <c r="AU44" s="126">
        <f t="shared" ref="AU44:AU48" si="26">AO44</f>
        <v>496.30293562791508</v>
      </c>
      <c r="AW44" s="151"/>
      <c r="AX44" s="141" t="s">
        <v>252</v>
      </c>
      <c r="AY44" s="72">
        <v>2781.2719999999999</v>
      </c>
      <c r="AZ44" s="140" t="s">
        <v>229</v>
      </c>
      <c r="BA44" s="72">
        <v>1267.6573900136109</v>
      </c>
      <c r="BB44" s="72"/>
      <c r="BD44" s="141" t="s">
        <v>252</v>
      </c>
      <c r="BE44" s="72">
        <v>2781.2719999999999</v>
      </c>
      <c r="BF44" s="141" t="s">
        <v>229</v>
      </c>
      <c r="BG44" s="72">
        <v>1267.6573900136109</v>
      </c>
      <c r="BH44" s="72"/>
      <c r="BJ44" s="38" t="str">
        <f t="shared" ref="BJ44:BJ48" si="27">BD44</f>
        <v>Nominal GNP, mil. Tael</v>
      </c>
      <c r="BK44" s="72">
        <v>2781.2719999999999</v>
      </c>
      <c r="BL44" s="141" t="s">
        <v>229</v>
      </c>
      <c r="BM44" s="72">
        <v>1267.6573900136109</v>
      </c>
      <c r="BP44" s="78" t="str">
        <f t="shared" ref="BP44:BR48" si="28">BJ44</f>
        <v>Nominal GNP, mil. Tael</v>
      </c>
      <c r="BQ44" s="72">
        <v>2781.2719999999999</v>
      </c>
      <c r="BR44" s="141" t="s">
        <v>229</v>
      </c>
      <c r="BS44" s="72">
        <v>1267.6573900136109</v>
      </c>
    </row>
    <row r="45" spans="1:72" s="68" customFormat="1" x14ac:dyDescent="0.2">
      <c r="A45" s="72"/>
      <c r="B45" s="72"/>
      <c r="C45" s="72"/>
      <c r="D45" s="72"/>
      <c r="E45" s="72"/>
      <c r="F45" s="72"/>
      <c r="G45" s="72"/>
      <c r="Y45" s="151"/>
      <c r="Z45" s="141" t="s">
        <v>230</v>
      </c>
      <c r="AA45" s="72">
        <f>AA44*37</f>
        <v>199046.68000000002</v>
      </c>
      <c r="AB45" s="141" t="s">
        <v>231</v>
      </c>
      <c r="AC45" s="72">
        <f>AC44*114.94</f>
        <v>57045.059421072561</v>
      </c>
      <c r="AD45" s="72"/>
      <c r="AF45" s="141" t="s">
        <v>230</v>
      </c>
      <c r="AG45" s="72">
        <f>AG44*37</f>
        <v>199046.68000000002</v>
      </c>
      <c r="AH45" s="141" t="s">
        <v>231</v>
      </c>
      <c r="AI45" s="72">
        <f>AI44*114.94</f>
        <v>57045.059421072561</v>
      </c>
      <c r="AJ45" s="72"/>
      <c r="AL45" s="105" t="str">
        <f t="shared" si="12"/>
        <v>Nominal GDP, mil. gAg</v>
      </c>
      <c r="AM45" s="72">
        <f>AM44*37</f>
        <v>199046.68000000002</v>
      </c>
      <c r="AN45" s="140" t="str">
        <f t="shared" si="7"/>
        <v>Nominal GDP, mill gAg</v>
      </c>
      <c r="AO45" s="72">
        <f t="shared" si="8"/>
        <v>57045.059421072561</v>
      </c>
      <c r="AR45" s="140" t="str">
        <f t="shared" ref="AR45:AR48" si="29">AL45</f>
        <v>Nominal GDP, mil. gAg</v>
      </c>
      <c r="AS45" s="72">
        <f>AS44*37</f>
        <v>199046.68000000002</v>
      </c>
      <c r="AT45" s="140" t="str">
        <f t="shared" si="25"/>
        <v>Nominal GDP, mill gAg</v>
      </c>
      <c r="AU45" s="72">
        <f t="shared" si="26"/>
        <v>57045.059421072561</v>
      </c>
      <c r="AW45" s="151"/>
      <c r="AX45" s="141" t="s">
        <v>251</v>
      </c>
      <c r="AY45" s="72">
        <f>AY44*37</f>
        <v>102907.064</v>
      </c>
      <c r="AZ45" s="140" t="s">
        <v>231</v>
      </c>
      <c r="BA45" s="72">
        <f>BA44*114.94</f>
        <v>145704.54040816444</v>
      </c>
      <c r="BB45" s="72"/>
      <c r="BD45" s="141" t="s">
        <v>251</v>
      </c>
      <c r="BE45" s="72">
        <f>BE44*37</f>
        <v>102907.064</v>
      </c>
      <c r="BF45" s="141" t="s">
        <v>231</v>
      </c>
      <c r="BG45" s="72">
        <f>BG44*114.94</f>
        <v>145704.54040816444</v>
      </c>
      <c r="BH45" s="72"/>
      <c r="BJ45" s="38" t="str">
        <f t="shared" si="27"/>
        <v>Nominal GNP, mil. gAg</v>
      </c>
      <c r="BK45" s="72">
        <f>BK44*37</f>
        <v>102907.064</v>
      </c>
      <c r="BL45" s="141" t="s">
        <v>231</v>
      </c>
      <c r="BM45" s="72">
        <f>BM44*114.94</f>
        <v>145704.54040816444</v>
      </c>
      <c r="BP45" s="78" t="str">
        <f t="shared" si="28"/>
        <v>Nominal GNP, mil. gAg</v>
      </c>
      <c r="BQ45" s="72">
        <f>BQ44*37</f>
        <v>102907.064</v>
      </c>
      <c r="BR45" s="141" t="s">
        <v>231</v>
      </c>
      <c r="BS45" s="72">
        <f>BS44*114.94</f>
        <v>145704.54040816444</v>
      </c>
    </row>
    <row r="46" spans="1:72" s="68" customFormat="1" x14ac:dyDescent="0.2">
      <c r="Y46" s="151"/>
      <c r="Z46" s="140" t="s">
        <v>232</v>
      </c>
      <c r="AA46" s="143">
        <v>412</v>
      </c>
      <c r="AB46" s="140" t="s">
        <v>232</v>
      </c>
      <c r="AC46" s="126">
        <v>18.331848457686977</v>
      </c>
      <c r="AF46" s="140" t="s">
        <v>232</v>
      </c>
      <c r="AG46" s="143">
        <v>412</v>
      </c>
      <c r="AH46" s="140" t="s">
        <v>232</v>
      </c>
      <c r="AI46" s="126">
        <v>18.331848457686977</v>
      </c>
      <c r="AL46" s="105" t="str">
        <f t="shared" si="12"/>
        <v>Pop'n in mill.</v>
      </c>
      <c r="AM46" s="126">
        <f t="shared" si="13"/>
        <v>412</v>
      </c>
      <c r="AN46" s="140" t="str">
        <f t="shared" si="7"/>
        <v>Pop'n in mill.</v>
      </c>
      <c r="AO46" s="126">
        <f t="shared" si="8"/>
        <v>18.331848457686977</v>
      </c>
      <c r="AR46" s="140" t="str">
        <f t="shared" si="29"/>
        <v>Pop'n in mill.</v>
      </c>
      <c r="AS46" s="126">
        <f t="shared" ref="AS46:AS47" si="30">AM46</f>
        <v>412</v>
      </c>
      <c r="AT46" s="140" t="str">
        <f t="shared" si="25"/>
        <v>Pop'n in mill.</v>
      </c>
      <c r="AU46" s="126">
        <f t="shared" si="26"/>
        <v>18.331848457686977</v>
      </c>
      <c r="AW46" s="151"/>
      <c r="AX46" s="140" t="s">
        <v>232</v>
      </c>
      <c r="AY46" s="143">
        <v>377.5</v>
      </c>
      <c r="AZ46" s="140" t="s">
        <v>232</v>
      </c>
      <c r="BA46" s="126">
        <v>34.893999999999998</v>
      </c>
      <c r="BD46" s="140" t="s">
        <v>232</v>
      </c>
      <c r="BE46" s="143">
        <v>377.5</v>
      </c>
      <c r="BF46" s="140" t="s">
        <v>232</v>
      </c>
      <c r="BG46" s="126">
        <v>34.893999999999998</v>
      </c>
      <c r="BJ46" s="38" t="str">
        <f t="shared" si="27"/>
        <v>Pop'n in mill.</v>
      </c>
      <c r="BK46" s="143">
        <v>377.5</v>
      </c>
      <c r="BL46" s="140" t="s">
        <v>232</v>
      </c>
      <c r="BM46" s="126">
        <v>34.893999999999998</v>
      </c>
      <c r="BP46" s="78" t="str">
        <f t="shared" si="28"/>
        <v>Pop'n in mill.</v>
      </c>
      <c r="BQ46" s="143">
        <v>377.5</v>
      </c>
      <c r="BR46" s="140" t="s">
        <v>232</v>
      </c>
      <c r="BS46" s="126">
        <v>34.893999999999998</v>
      </c>
    </row>
    <row r="47" spans="1:72" s="68" customFormat="1" x14ac:dyDescent="0.2">
      <c r="A47" s="143"/>
      <c r="B47" s="143"/>
      <c r="C47" s="143"/>
      <c r="D47" s="143"/>
      <c r="E47" s="143"/>
      <c r="F47" s="143"/>
      <c r="G47" s="143"/>
      <c r="Y47" s="151"/>
      <c r="Z47" s="88" t="s">
        <v>233</v>
      </c>
      <c r="AA47" s="143">
        <f>AA45/AA46</f>
        <v>483.12300970873792</v>
      </c>
      <c r="AB47" s="88" t="s">
        <v>233</v>
      </c>
      <c r="AC47" s="143">
        <f>AC45/AC46</f>
        <v>3111.8007304469188</v>
      </c>
      <c r="AD47" s="144">
        <f>AA47/AC47</f>
        <v>0.15525512446272596</v>
      </c>
      <c r="AF47" s="88" t="s">
        <v>233</v>
      </c>
      <c r="AG47" s="143">
        <f>AG45/AG46</f>
        <v>483.12300970873792</v>
      </c>
      <c r="AH47" s="88" t="s">
        <v>233</v>
      </c>
      <c r="AI47" s="143">
        <f>AI45/AI46</f>
        <v>3111.8007304469188</v>
      </c>
      <c r="AJ47" s="144">
        <f>AG47/AI47</f>
        <v>0.15525512446272596</v>
      </c>
      <c r="AL47" s="105" t="str">
        <f t="shared" si="12"/>
        <v>GDP / cap, in gAg</v>
      </c>
      <c r="AM47" s="126">
        <f t="shared" si="13"/>
        <v>483.12300970873792</v>
      </c>
      <c r="AN47" s="140" t="str">
        <f t="shared" si="7"/>
        <v>GDP / cap, in gAg</v>
      </c>
      <c r="AO47" s="105">
        <f t="shared" si="8"/>
        <v>3111.8007304469188</v>
      </c>
      <c r="AP47" s="146">
        <f>AM47/AO47</f>
        <v>0.15525512446272596</v>
      </c>
      <c r="AQ47" s="146"/>
      <c r="AR47" s="140" t="str">
        <f t="shared" si="29"/>
        <v>GDP / cap, in gAg</v>
      </c>
      <c r="AS47" s="126">
        <f t="shared" si="30"/>
        <v>483.12300970873792</v>
      </c>
      <c r="AT47" s="140" t="str">
        <f t="shared" si="25"/>
        <v>GDP / cap, in gAg</v>
      </c>
      <c r="AU47" s="105">
        <f t="shared" si="26"/>
        <v>3111.8007304469188</v>
      </c>
      <c r="AV47" s="146">
        <f>AS47/AU47</f>
        <v>0.15525512446272596</v>
      </c>
      <c r="AW47" s="151"/>
      <c r="AX47" s="88" t="s">
        <v>257</v>
      </c>
      <c r="AY47" s="143">
        <f>AY45/AY46</f>
        <v>272.60149403973509</v>
      </c>
      <c r="AZ47" s="89" t="s">
        <v>233</v>
      </c>
      <c r="BA47" s="143">
        <f>BA45/BA46</f>
        <v>4175.6330718222171</v>
      </c>
      <c r="BB47" s="144">
        <f>AY47/BA47</f>
        <v>6.5283871774866872E-2</v>
      </c>
      <c r="BD47" s="88" t="s">
        <v>257</v>
      </c>
      <c r="BE47" s="143">
        <f>BE45/BE46</f>
        <v>272.60149403973509</v>
      </c>
      <c r="BF47" s="88" t="s">
        <v>233</v>
      </c>
      <c r="BG47" s="143">
        <f>BG45/BG46</f>
        <v>4175.6330718222171</v>
      </c>
      <c r="BH47" s="144">
        <f>BE47/BG47</f>
        <v>6.5283871774866872E-2</v>
      </c>
      <c r="BJ47" s="38" t="str">
        <f t="shared" si="27"/>
        <v>GNP / cap, in gAg</v>
      </c>
      <c r="BK47" s="143">
        <f>BK45/BK46</f>
        <v>272.60149403973509</v>
      </c>
      <c r="BL47" s="88" t="s">
        <v>233</v>
      </c>
      <c r="BM47" s="143">
        <f>BM45/BM46</f>
        <v>4175.6330718222171</v>
      </c>
      <c r="BN47" s="144">
        <f>BK47/BM47</f>
        <v>6.5283871774866872E-2</v>
      </c>
      <c r="BP47" s="78" t="str">
        <f t="shared" si="28"/>
        <v>GNP / cap, in gAg</v>
      </c>
      <c r="BQ47" s="143">
        <f>BQ45/BQ46</f>
        <v>272.60149403973509</v>
      </c>
      <c r="BR47" s="88" t="s">
        <v>233</v>
      </c>
      <c r="BS47" s="143">
        <f>BS45/BS46</f>
        <v>4175.6330718222171</v>
      </c>
      <c r="BT47" s="144">
        <f>BQ47/BS47</f>
        <v>6.5283871774866872E-2</v>
      </c>
    </row>
    <row r="48" spans="1:72" s="68" customFormat="1" x14ac:dyDescent="0.2">
      <c r="Y48" s="151"/>
      <c r="Z48" s="89" t="s">
        <v>234</v>
      </c>
      <c r="AA48" s="142">
        <f>AA47/AA42</f>
        <v>2.4997753014781141</v>
      </c>
      <c r="AB48" s="89" t="s">
        <v>234</v>
      </c>
      <c r="AC48" s="142">
        <f>AC47/AC42</f>
        <v>9.5951154572806043</v>
      </c>
      <c r="AD48" s="144">
        <f>AA48/AC48</f>
        <v>0.26052581780882361</v>
      </c>
      <c r="AF48" s="89" t="s">
        <v>234</v>
      </c>
      <c r="AG48" s="142">
        <f>AG47/AG42</f>
        <v>1.3421292914232592</v>
      </c>
      <c r="AH48" s="89" t="s">
        <v>234</v>
      </c>
      <c r="AI48" s="142">
        <f>AI47/AI42</f>
        <v>9.5951154572806043</v>
      </c>
      <c r="AJ48" s="144">
        <f>AG48/AI48</f>
        <v>0.13987630450083591</v>
      </c>
      <c r="AL48" s="105" t="str">
        <f t="shared" si="12"/>
        <v>GDP / cap, in baskets</v>
      </c>
      <c r="AM48" s="142">
        <f>AM47/AM42</f>
        <v>1.2470307354438128</v>
      </c>
      <c r="AN48" s="140" t="str">
        <f t="shared" si="7"/>
        <v>GDP / cap, in baskets</v>
      </c>
      <c r="AO48" s="145">
        <f t="shared" si="8"/>
        <v>9.5951154572806043</v>
      </c>
      <c r="AP48" s="146">
        <f>AM48/AO48</f>
        <v>0.12996516206562037</v>
      </c>
      <c r="AQ48" s="146"/>
      <c r="AR48" s="140" t="str">
        <f t="shared" si="29"/>
        <v>GDP / cap, in baskets</v>
      </c>
      <c r="AS48" s="142">
        <f>AS47/AS42</f>
        <v>1.3391823483246379</v>
      </c>
      <c r="AT48" s="140" t="str">
        <f t="shared" si="25"/>
        <v>GDP / cap, in baskets</v>
      </c>
      <c r="AU48" s="145">
        <f t="shared" si="26"/>
        <v>9.5951154572806043</v>
      </c>
      <c r="AV48" s="146">
        <f>AS48/AU48</f>
        <v>0.13956917499189547</v>
      </c>
      <c r="AW48" s="151"/>
      <c r="AX48" s="89" t="s">
        <v>234</v>
      </c>
      <c r="AY48" s="142">
        <f>AY47/AY42</f>
        <v>1.4212204536773818</v>
      </c>
      <c r="AZ48" s="89" t="s">
        <v>234</v>
      </c>
      <c r="BA48" s="142">
        <f>BA47/BA42</f>
        <v>12.888326994989834</v>
      </c>
      <c r="BB48" s="144">
        <f>AY48/BA48</f>
        <v>0.11027191149245844</v>
      </c>
      <c r="BD48" s="89" t="s">
        <v>234</v>
      </c>
      <c r="BE48" s="142">
        <f>BE47/BE42</f>
        <v>0.88321226716498225</v>
      </c>
      <c r="BF48" s="89" t="s">
        <v>234</v>
      </c>
      <c r="BG48" s="142">
        <f>BG47/BG42</f>
        <v>12.888326994989834</v>
      </c>
      <c r="BH48" s="144">
        <f>BE48/BG48</f>
        <v>6.8528077190182973E-2</v>
      </c>
      <c r="BJ48" s="38" t="str">
        <f t="shared" si="27"/>
        <v>GDP / cap, in baskets</v>
      </c>
      <c r="BK48" s="147">
        <f>BK47/BK42</f>
        <v>0.73747933964418599</v>
      </c>
      <c r="BM48" s="145">
        <f>BM47/BM42</f>
        <v>12.888326994989834</v>
      </c>
      <c r="BN48" s="144">
        <f>BK48/BM48</f>
        <v>5.7220719177195872E-2</v>
      </c>
      <c r="BP48" s="78" t="str">
        <f t="shared" si="28"/>
        <v>GDP / cap, in baskets</v>
      </c>
      <c r="BQ48" s="147">
        <f>BQ47/BQ42</f>
        <v>0.79956758903082958</v>
      </c>
      <c r="BR48" s="78">
        <f t="shared" si="28"/>
        <v>0</v>
      </c>
      <c r="BS48" s="145">
        <f>BS47/BS42</f>
        <v>12.888326994989834</v>
      </c>
      <c r="BT48" s="144">
        <f>BQ48/BS48</f>
        <v>6.2038120955625262E-2</v>
      </c>
    </row>
    <row r="49" spans="1:59" s="68" customFormat="1" x14ac:dyDescent="0.2">
      <c r="Y49" s="151"/>
      <c r="Z49" s="94"/>
      <c r="AA49" s="94"/>
      <c r="AB49" s="94"/>
      <c r="AC49" s="94"/>
      <c r="AD49" s="94"/>
      <c r="AF49" s="105"/>
      <c r="AH49" s="105"/>
      <c r="AW49" s="151"/>
      <c r="AX49" s="94"/>
      <c r="AY49" s="94"/>
      <c r="AZ49" s="94"/>
      <c r="BA49" s="94"/>
      <c r="BB49" s="94"/>
    </row>
    <row r="50" spans="1:59" x14ac:dyDescent="0.2">
      <c r="Y50" s="151"/>
      <c r="Z50" s="94"/>
      <c r="AA50" s="94"/>
      <c r="AB50" s="94"/>
      <c r="AC50" s="94"/>
      <c r="AD50" s="94"/>
      <c r="AF50" s="38"/>
      <c r="AH50" s="38"/>
      <c r="AW50" s="151"/>
      <c r="AX50" s="94"/>
      <c r="AY50" s="94"/>
      <c r="AZ50" s="94"/>
      <c r="BA50" s="94"/>
      <c r="BB50" s="94"/>
    </row>
    <row r="51" spans="1:59" x14ac:dyDescent="0.2">
      <c r="A51" s="96" t="s">
        <v>221</v>
      </c>
      <c r="B51" s="97"/>
      <c r="C51" s="97"/>
      <c r="D51" s="97"/>
      <c r="E51" s="97"/>
      <c r="F51" s="97"/>
      <c r="G51" s="97"/>
      <c r="H51" s="95"/>
      <c r="I51" s="95"/>
      <c r="J51" s="95"/>
      <c r="K51" s="95"/>
      <c r="L51" s="95"/>
      <c r="M51" s="95"/>
      <c r="N51" s="95"/>
      <c r="O51" s="95"/>
      <c r="P51" s="95"/>
      <c r="Q51" s="95"/>
      <c r="R51" s="95"/>
      <c r="S51" s="95"/>
      <c r="T51" s="95"/>
      <c r="U51" s="95"/>
      <c r="V51" s="95"/>
      <c r="W51" s="95"/>
      <c r="X51" s="95"/>
      <c r="Y51" s="151"/>
      <c r="Z51" s="172" t="s">
        <v>235</v>
      </c>
      <c r="AA51" s="172"/>
      <c r="AB51" s="98"/>
      <c r="AC51" s="99"/>
      <c r="AD51" s="99"/>
      <c r="AE51" s="95"/>
      <c r="AF51" s="172" t="s">
        <v>235</v>
      </c>
      <c r="AG51" s="172"/>
      <c r="AH51" s="98"/>
      <c r="AI51" s="99"/>
      <c r="AJ51" s="99"/>
      <c r="AK51" s="99"/>
      <c r="AL51" s="99"/>
      <c r="AM51" s="99"/>
      <c r="AN51" s="99"/>
      <c r="AO51" s="99"/>
      <c r="AP51" s="99"/>
      <c r="AQ51" s="99"/>
      <c r="AR51" s="99"/>
      <c r="AS51" s="99"/>
      <c r="AT51" s="99"/>
      <c r="AU51" s="99"/>
      <c r="AV51" s="99"/>
      <c r="AW51" s="152"/>
      <c r="AX51" s="99"/>
      <c r="AY51" s="99"/>
      <c r="AZ51" s="172" t="s">
        <v>235</v>
      </c>
      <c r="BA51" s="172"/>
      <c r="BB51" s="99"/>
      <c r="BC51" s="99"/>
      <c r="BD51" s="99"/>
      <c r="BE51" s="99"/>
      <c r="BF51" s="172" t="s">
        <v>235</v>
      </c>
      <c r="BG51" s="172"/>
    </row>
    <row r="52" spans="1:59" x14ac:dyDescent="0.2">
      <c r="B52" s="68"/>
      <c r="C52" s="149" t="s">
        <v>372</v>
      </c>
      <c r="D52" s="44"/>
      <c r="E52" s="44"/>
      <c r="F52" s="149" t="s">
        <v>372</v>
      </c>
      <c r="G52" s="44"/>
      <c r="H52" s="68"/>
      <c r="I52" s="68"/>
      <c r="J52" s="149" t="s">
        <v>372</v>
      </c>
      <c r="K52" s="68"/>
      <c r="L52" s="68"/>
      <c r="M52" s="68"/>
      <c r="N52" s="68"/>
      <c r="Y52" s="151"/>
      <c r="AW52" s="151"/>
      <c r="AZ52" s="38" t="s">
        <v>261</v>
      </c>
      <c r="BC52" s="22" t="s">
        <v>240</v>
      </c>
      <c r="BF52" s="22" t="s">
        <v>261</v>
      </c>
    </row>
    <row r="53" spans="1:59" x14ac:dyDescent="0.2">
      <c r="C53" s="148" t="s">
        <v>372</v>
      </c>
      <c r="F53" s="22" t="s">
        <v>243</v>
      </c>
      <c r="H53" s="22" t="s">
        <v>240</v>
      </c>
      <c r="J53" s="22" t="s">
        <v>243</v>
      </c>
      <c r="L53" s="22" t="s">
        <v>240</v>
      </c>
      <c r="Y53" s="151"/>
      <c r="Z53" s="22" t="s">
        <v>249</v>
      </c>
      <c r="AW53" s="151"/>
      <c r="AZ53" s="38" t="s">
        <v>262</v>
      </c>
      <c r="BC53" s="22" t="s">
        <v>240</v>
      </c>
      <c r="BF53" s="22" t="s">
        <v>262</v>
      </c>
    </row>
    <row r="54" spans="1:59" x14ac:dyDescent="0.2">
      <c r="C54" s="22" t="s">
        <v>244</v>
      </c>
      <c r="H54" s="22" t="s">
        <v>240</v>
      </c>
      <c r="L54" s="22" t="s">
        <v>240</v>
      </c>
      <c r="Y54" s="151"/>
      <c r="Z54" s="22" t="s">
        <v>250</v>
      </c>
      <c r="AW54" s="151"/>
      <c r="AX54" s="22" t="s">
        <v>389</v>
      </c>
      <c r="BC54" s="22" t="s">
        <v>240</v>
      </c>
      <c r="BD54" s="22" t="s">
        <v>259</v>
      </c>
    </row>
    <row r="55" spans="1:59" x14ac:dyDescent="0.2">
      <c r="C55" s="22" t="s">
        <v>245</v>
      </c>
      <c r="H55" s="22" t="s">
        <v>240</v>
      </c>
      <c r="L55" s="22" t="s">
        <v>240</v>
      </c>
      <c r="Y55" s="151"/>
      <c r="AW55" s="151"/>
      <c r="BC55" s="22" t="s">
        <v>240</v>
      </c>
      <c r="BD55" s="22" t="s">
        <v>260</v>
      </c>
    </row>
    <row r="56" spans="1:59" x14ac:dyDescent="0.2">
      <c r="H56" s="22" t="s">
        <v>240</v>
      </c>
      <c r="J56" s="149" t="s">
        <v>372</v>
      </c>
      <c r="L56" s="22" t="s">
        <v>240</v>
      </c>
      <c r="Y56" s="151"/>
      <c r="Z56" s="22" t="s">
        <v>255</v>
      </c>
      <c r="AW56" s="151"/>
      <c r="BC56" s="22" t="s">
        <v>240</v>
      </c>
      <c r="BD56" s="22" t="s">
        <v>254</v>
      </c>
    </row>
    <row r="57" spans="1:59" x14ac:dyDescent="0.2">
      <c r="C57" s="22" t="s">
        <v>242</v>
      </c>
      <c r="L57" s="22" t="s">
        <v>240</v>
      </c>
      <c r="Y57" s="151"/>
      <c r="AW57" s="151"/>
      <c r="AZ57" s="38" t="s">
        <v>308</v>
      </c>
      <c r="BA57" s="22" t="s">
        <v>309</v>
      </c>
      <c r="BC57" s="22" t="s">
        <v>240</v>
      </c>
      <c r="BD57" s="22" t="s">
        <v>253</v>
      </c>
    </row>
    <row r="58" spans="1:59" x14ac:dyDescent="0.2">
      <c r="Y58" s="151"/>
      <c r="Z58" s="22" t="s">
        <v>273</v>
      </c>
      <c r="AW58" s="151"/>
      <c r="AZ58" s="124">
        <v>2.0134165353686551E-2</v>
      </c>
      <c r="BA58" s="22" t="s">
        <v>314</v>
      </c>
      <c r="BC58" s="22" t="s">
        <v>240</v>
      </c>
    </row>
    <row r="59" spans="1:59" x14ac:dyDescent="0.2">
      <c r="C59" s="22" t="s">
        <v>366</v>
      </c>
      <c r="L59" s="22" t="s">
        <v>240</v>
      </c>
      <c r="Y59" s="151"/>
      <c r="Z59" s="22" t="s">
        <v>274</v>
      </c>
      <c r="AW59" s="151"/>
      <c r="AZ59" s="38">
        <f>AZ58*144.5166/3.7854</f>
        <v>0.76866939312954452</v>
      </c>
      <c r="BA59" s="22" t="s">
        <v>315</v>
      </c>
      <c r="BB59" s="69" t="s">
        <v>316</v>
      </c>
      <c r="BC59" s="22" t="s">
        <v>240</v>
      </c>
      <c r="BD59" s="22" t="s">
        <v>378</v>
      </c>
    </row>
    <row r="60" spans="1:59" x14ac:dyDescent="0.2">
      <c r="C60" s="22" t="s">
        <v>239</v>
      </c>
      <c r="L60" s="22" t="s">
        <v>240</v>
      </c>
      <c r="Y60" s="151"/>
      <c r="Z60" s="22" t="s">
        <v>275</v>
      </c>
      <c r="AW60" s="151"/>
      <c r="BD60" s="22" t="s">
        <v>379</v>
      </c>
    </row>
    <row r="61" spans="1:59" x14ac:dyDescent="0.2">
      <c r="C61" s="22" t="s">
        <v>365</v>
      </c>
      <c r="L61" s="22" t="s">
        <v>240</v>
      </c>
      <c r="Y61" s="151"/>
      <c r="Z61" s="22" t="s">
        <v>276</v>
      </c>
      <c r="AW61" s="151"/>
      <c r="AZ61" s="125" t="s">
        <v>310</v>
      </c>
      <c r="BA61" s="70"/>
      <c r="BB61" s="70"/>
      <c r="BC61" s="70" t="s">
        <v>240</v>
      </c>
      <c r="BD61" s="70"/>
    </row>
    <row r="62" spans="1:59" x14ac:dyDescent="0.2">
      <c r="C62" s="22" t="s">
        <v>241</v>
      </c>
      <c r="L62" s="22" t="s">
        <v>240</v>
      </c>
      <c r="Y62" s="151" t="s">
        <v>240</v>
      </c>
      <c r="Z62" s="22" t="s">
        <v>277</v>
      </c>
      <c r="AW62" s="151"/>
      <c r="AZ62" s="38">
        <v>29.636363636363637</v>
      </c>
      <c r="BA62" s="22" t="s">
        <v>311</v>
      </c>
      <c r="BC62" s="22" t="s">
        <v>240</v>
      </c>
      <c r="BD62" s="22" t="s">
        <v>385</v>
      </c>
    </row>
    <row r="63" spans="1:59" x14ac:dyDescent="0.2">
      <c r="C63" s="22" t="s">
        <v>367</v>
      </c>
      <c r="Y63" s="151" t="s">
        <v>240</v>
      </c>
      <c r="Z63" s="22" t="s">
        <v>278</v>
      </c>
      <c r="AW63" s="151"/>
      <c r="AZ63" s="38">
        <f>2.20463*AZ62/2240</f>
        <v>2.9168400162337661E-2</v>
      </c>
      <c r="BA63" s="22" t="s">
        <v>312</v>
      </c>
      <c r="BC63" s="22" t="s">
        <v>240</v>
      </c>
      <c r="BD63" s="22" t="s">
        <v>386</v>
      </c>
    </row>
    <row r="64" spans="1:59" x14ac:dyDescent="0.2">
      <c r="C64" s="22" t="s">
        <v>368</v>
      </c>
      <c r="Y64" s="151" t="s">
        <v>240</v>
      </c>
      <c r="AW64" s="151"/>
      <c r="AZ64" s="38">
        <f>BB65*AZ63</f>
        <v>4.2153192459789066</v>
      </c>
      <c r="BA64" s="22" t="s">
        <v>313</v>
      </c>
      <c r="BB64" s="69" t="s">
        <v>316</v>
      </c>
      <c r="BC64" s="22" t="s">
        <v>240</v>
      </c>
    </row>
    <row r="65" spans="3:60" x14ac:dyDescent="0.2">
      <c r="Y65" s="151" t="s">
        <v>240</v>
      </c>
      <c r="AW65" s="151"/>
      <c r="BB65" s="22">
        <v>144.51664206875978</v>
      </c>
      <c r="BD65" s="22" t="s">
        <v>388</v>
      </c>
      <c r="BH65" s="127">
        <f>BB48*1.2</f>
        <v>0.13232629379095012</v>
      </c>
    </row>
    <row r="66" spans="3:60" x14ac:dyDescent="0.2">
      <c r="C66" s="22" t="s">
        <v>369</v>
      </c>
      <c r="Y66" s="151" t="s">
        <v>240</v>
      </c>
      <c r="AW66" s="151"/>
      <c r="BD66" s="22" t="s">
        <v>387</v>
      </c>
    </row>
    <row r="67" spans="3:60" x14ac:dyDescent="0.2">
      <c r="C67" s="22" t="s">
        <v>370</v>
      </c>
      <c r="Y67" s="151" t="s">
        <v>240</v>
      </c>
      <c r="AW67" s="151"/>
      <c r="AZ67" s="38" t="s">
        <v>317</v>
      </c>
    </row>
    <row r="68" spans="3:60" x14ac:dyDescent="0.2">
      <c r="C68" s="22" t="s">
        <v>371</v>
      </c>
      <c r="Y68" s="151" t="s">
        <v>240</v>
      </c>
      <c r="AW68" s="151"/>
      <c r="AZ68" s="38" t="s">
        <v>318</v>
      </c>
    </row>
    <row r="69" spans="3:60" x14ac:dyDescent="0.2">
      <c r="Y69" s="151"/>
      <c r="AW69" s="151"/>
      <c r="AZ69" s="38" t="s">
        <v>319</v>
      </c>
    </row>
    <row r="70" spans="3:60" x14ac:dyDescent="0.2">
      <c r="Y70" s="151"/>
      <c r="AW70" s="151"/>
    </row>
    <row r="71" spans="3:60" x14ac:dyDescent="0.2">
      <c r="Y71" s="151"/>
      <c r="AW71" s="151"/>
      <c r="AZ71" s="87">
        <v>0.76689613625455777</v>
      </c>
      <c r="BA71" s="22" t="s">
        <v>320</v>
      </c>
    </row>
    <row r="72" spans="3:60" x14ac:dyDescent="0.2">
      <c r="AW72" s="151"/>
      <c r="AZ72" s="38" t="s">
        <v>321</v>
      </c>
    </row>
  </sheetData>
  <mergeCells count="12">
    <mergeCell ref="BP7:BT7"/>
    <mergeCell ref="BJ7:BN7"/>
    <mergeCell ref="BD7:BH7"/>
    <mergeCell ref="Z7:AD7"/>
    <mergeCell ref="Z51:AA51"/>
    <mergeCell ref="AF7:AJ7"/>
    <mergeCell ref="AF51:AG51"/>
    <mergeCell ref="AX7:BB7"/>
    <mergeCell ref="AZ51:BA51"/>
    <mergeCell ref="BF51:BG51"/>
    <mergeCell ref="AL7:AP7"/>
    <mergeCell ref="AR7:AV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Prices list &amp; notes</vt:lpstr>
      <vt:lpstr>Allen &amp;c Fig's 2-6</vt:lpstr>
      <vt:lpstr>Beijing p's 1738-1923</vt:lpstr>
      <vt:lpstr>Bundles, alternative</vt:lpstr>
      <vt:lpstr>Broadberry &amp;c 1840 China v GB</vt:lpstr>
      <vt:lpstr>China v Britain 1840, 1885</vt:lpstr>
    </vt:vector>
  </TitlesOfParts>
  <Company>London School of Economics and Political Science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debin ma</dc:creator>
  <cp:lastModifiedBy>Microsoft Office User</cp:lastModifiedBy>
  <dcterms:created xsi:type="dcterms:W3CDTF">2010-01-27T15:09:19Z</dcterms:created>
  <dcterms:modified xsi:type="dcterms:W3CDTF">2016-12-03T04:01:12Z</dcterms:modified>
</cp:coreProperties>
</file>